
<file path=[Content_Types].xml><?xml version="1.0" encoding="utf-8"?>
<Types xmlns="http://schemas.openxmlformats.org/package/2006/content-types"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fileSharing readOnlyRecommended="1" userName="Prime Estimation" algorithmName="SHA-512" hashValue="mnJhDB6hNr01bnTeu/87NGgjguSCiALOXiuziVpkENIgmEEjbstiWd+xrxX8Zgfe12D4C7pywprUqQ1jHFdGYg==" saltValue="I9f/RUlfkGN+ijW6sAb3tg==" spinCount="100000"/>
  <workbookPr/>
  <workbookProtection workbookAlgorithmName="SHA-512" workbookHashValue="r9IfMg+WCKW1ty7+tIxAoaD4TcyCguZE43F0eXL380nw//6CH+M9FDizj07e/9YqpuD+6zU/rax9bHu7iJCcCA==" workbookSaltValue="uuMKNqPPKSrWOTtukQ1bUQ==" workbookSpinCount="100000" lockStructure="1"/>
  <bookViews>
    <workbookView xWindow="0" yWindow="0" windowWidth="14376" windowHeight="4068"/>
  </bookViews>
  <sheets>
    <sheet name="ESTIMATE" sheetId="1" r:id="rId1"/>
  </sheets>
  <externalReferences>
    <externalReference r:id="rId2"/>
  </externalReferences>
  <definedNames>
    <definedName name="_SFA">'[1]Bid Comparison '!$C$2</definedName>
    <definedName name="_SFB">'[1]Bid Comparison '!$E$2</definedName>
    <definedName name="_SFC">'[1]Bid Comparison '!$G$2</definedName>
    <definedName name="_SFD">'[1]Bid Comparison '!$I$2</definedName>
    <definedName name="_SFE">'[1]Bid Comparison '!$K$2</definedName>
    <definedName name="_xlnm.Print_Area" localSheetId="0">ESTIMATE!$A$1:$N$576</definedName>
    <definedName name="_xlnm.Print_Titles" localSheetId="0">ESTIMATE!$8:$8</definedName>
    <definedName name="PSF">'[1]2025 Fit Out Costs'!$C$14</definedName>
    <definedName name="SFA">'[1]Bid Comparison (New)'!$E$2</definedName>
    <definedName name="SFB">'[1]Bid Comparison (New)'!$G$2</definedName>
    <definedName name="SFC">'[1]Bid Comparison (New)'!$I$2</definedName>
    <definedName name="SFD">'[1]Bid Comparison (New)'!$K$2</definedName>
    <definedName name="SFE">'[1]Bid Comparison (New)'!$M$2</definedName>
  </definedNames>
  <calcPr calcId="144525"/>
</workbook>
</file>

<file path=xl/calcChain.xml><?xml version="1.0" encoding="utf-8"?>
<calcChain xmlns="http://schemas.openxmlformats.org/spreadsheetml/2006/main">
  <c r="H320" i="1" l="1"/>
  <c r="M320" i="1" s="1"/>
  <c r="L320" i="1" l="1"/>
  <c r="N320" i="1" s="1"/>
  <c r="H356" i="1" l="1"/>
  <c r="L356" i="1"/>
  <c r="M356" i="1"/>
  <c r="N356" i="1" s="1"/>
  <c r="H357" i="1"/>
  <c r="L357" i="1" s="1"/>
  <c r="H358" i="1"/>
  <c r="M358" i="1" s="1"/>
  <c r="L358" i="1"/>
  <c r="H359" i="1"/>
  <c r="L359" i="1" s="1"/>
  <c r="H363" i="1"/>
  <c r="L363" i="1" s="1"/>
  <c r="H364" i="1"/>
  <c r="M364" i="1" s="1"/>
  <c r="L364" i="1"/>
  <c r="H365" i="1"/>
  <c r="L365" i="1" s="1"/>
  <c r="H366" i="1"/>
  <c r="M366" i="1" s="1"/>
  <c r="H367" i="1"/>
  <c r="L367" i="1" s="1"/>
  <c r="B16" i="1"/>
  <c r="B17" i="1"/>
  <c r="B18" i="1"/>
  <c r="B19" i="1"/>
  <c r="B58" i="1"/>
  <c r="B59" i="1"/>
  <c r="B63" i="1"/>
  <c r="B64" i="1"/>
  <c r="B69" i="1"/>
  <c r="B70" i="1"/>
  <c r="B72" i="1"/>
  <c r="B73" i="1"/>
  <c r="B76" i="1"/>
  <c r="B77" i="1"/>
  <c r="B78" i="1"/>
  <c r="B79" i="1"/>
  <c r="B89" i="1"/>
  <c r="B90" i="1"/>
  <c r="B92" i="1"/>
  <c r="B93" i="1"/>
  <c r="B100" i="1"/>
  <c r="B101" i="1"/>
  <c r="B102" i="1"/>
  <c r="B103" i="1"/>
  <c r="B105" i="1"/>
  <c r="B106" i="1"/>
  <c r="B108" i="1"/>
  <c r="B109" i="1"/>
  <c r="B110" i="1"/>
  <c r="B111" i="1"/>
  <c r="B113" i="1"/>
  <c r="B114" i="1"/>
  <c r="B116" i="1"/>
  <c r="B117" i="1"/>
  <c r="B118" i="1"/>
  <c r="B119" i="1"/>
  <c r="B129" i="1"/>
  <c r="B130" i="1"/>
  <c r="B137" i="1"/>
  <c r="B138" i="1"/>
  <c r="B141" i="1"/>
  <c r="B143" i="1"/>
  <c r="B144" i="1"/>
  <c r="B145" i="1"/>
  <c r="B146" i="1"/>
  <c r="B150" i="1"/>
  <c r="B151" i="1"/>
  <c r="B154" i="1"/>
  <c r="B155" i="1"/>
  <c r="B156" i="1"/>
  <c r="B157" i="1"/>
  <c r="B167" i="1"/>
  <c r="B168" i="1"/>
  <c r="B176" i="1"/>
  <c r="B177" i="1"/>
  <c r="B181" i="1"/>
  <c r="B182" i="1"/>
  <c r="B184" i="1"/>
  <c r="B185" i="1"/>
  <c r="B186" i="1"/>
  <c r="B187" i="1"/>
  <c r="B188" i="1"/>
  <c r="B195" i="1"/>
  <c r="B196" i="1"/>
  <c r="B203" i="1"/>
  <c r="B204" i="1"/>
  <c r="B212" i="1"/>
  <c r="B213" i="1"/>
  <c r="B217" i="1"/>
  <c r="B218" i="1"/>
  <c r="B223" i="1"/>
  <c r="B224" i="1"/>
  <c r="B225" i="1"/>
  <c r="B232" i="1"/>
  <c r="B233" i="1"/>
  <c r="B240" i="1"/>
  <c r="B241" i="1"/>
  <c r="B248" i="1"/>
  <c r="B249" i="1"/>
  <c r="B255" i="1"/>
  <c r="B256" i="1"/>
  <c r="B261" i="1"/>
  <c r="B262" i="1"/>
  <c r="B265" i="1"/>
  <c r="B266" i="1"/>
  <c r="B270" i="1"/>
  <c r="B271" i="1"/>
  <c r="B274" i="1"/>
  <c r="B275" i="1"/>
  <c r="B281" i="1"/>
  <c r="B282" i="1"/>
  <c r="B290" i="1"/>
  <c r="B291" i="1"/>
  <c r="B292" i="1"/>
  <c r="B293" i="1"/>
  <c r="B300" i="1"/>
  <c r="B301" i="1"/>
  <c r="B308" i="1"/>
  <c r="B309" i="1"/>
  <c r="B310" i="1"/>
  <c r="B311" i="1"/>
  <c r="B321" i="1"/>
  <c r="B322" i="1"/>
  <c r="B323" i="1"/>
  <c r="B324" i="1"/>
  <c r="B329" i="1"/>
  <c r="B330" i="1"/>
  <c r="B332" i="1"/>
  <c r="B333" i="1"/>
  <c r="B334" i="1"/>
  <c r="B335" i="1"/>
  <c r="B353" i="1"/>
  <c r="B354" i="1"/>
  <c r="B360" i="1"/>
  <c r="B361" i="1"/>
  <c r="B368" i="1"/>
  <c r="B369" i="1"/>
  <c r="B371" i="1"/>
  <c r="B372" i="1"/>
  <c r="B373" i="1"/>
  <c r="B377" i="1"/>
  <c r="B378" i="1"/>
  <c r="B379" i="1"/>
  <c r="B380" i="1"/>
  <c r="B381" i="1"/>
  <c r="B393" i="1"/>
  <c r="B394" i="1"/>
  <c r="B396" i="1"/>
  <c r="B397" i="1"/>
  <c r="B400" i="1"/>
  <c r="B401" i="1"/>
  <c r="B402" i="1"/>
  <c r="B403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31" i="1"/>
  <c r="B432" i="1"/>
  <c r="B433" i="1"/>
  <c r="B434" i="1"/>
  <c r="B436" i="1"/>
  <c r="B437" i="1"/>
  <c r="B438" i="1"/>
  <c r="B439" i="1"/>
  <c r="B447" i="1"/>
  <c r="B448" i="1"/>
  <c r="B450" i="1"/>
  <c r="B452" i="1"/>
  <c r="B453" i="1"/>
  <c r="B454" i="1"/>
  <c r="B455" i="1"/>
  <c r="B458" i="1"/>
  <c r="B459" i="1"/>
  <c r="B464" i="1"/>
  <c r="B465" i="1"/>
  <c r="B466" i="1"/>
  <c r="B467" i="1"/>
  <c r="B468" i="1"/>
  <c r="B472" i="1"/>
  <c r="B473" i="1"/>
  <c r="B476" i="1"/>
  <c r="B477" i="1"/>
  <c r="B480" i="1"/>
  <c r="B481" i="1"/>
  <c r="B483" i="1"/>
  <c r="B484" i="1"/>
  <c r="B489" i="1"/>
  <c r="B490" i="1"/>
  <c r="B491" i="1"/>
  <c r="B492" i="1"/>
  <c r="B495" i="1"/>
  <c r="B496" i="1"/>
  <c r="B497" i="1"/>
  <c r="B498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25" i="1"/>
  <c r="B526" i="1"/>
  <c r="B529" i="1"/>
  <c r="B530" i="1"/>
  <c r="B531" i="1"/>
  <c r="B532" i="1"/>
  <c r="B534" i="1"/>
  <c r="B535" i="1"/>
  <c r="B537" i="1"/>
  <c r="B538" i="1"/>
  <c r="B540" i="1"/>
  <c r="B541" i="1"/>
  <c r="B543" i="1"/>
  <c r="B544" i="1"/>
  <c r="B545" i="1"/>
  <c r="B546" i="1"/>
  <c r="B553" i="1"/>
  <c r="B554" i="1"/>
  <c r="B555" i="1"/>
  <c r="B556" i="1"/>
  <c r="L366" i="1" l="1"/>
  <c r="N364" i="1"/>
  <c r="M357" i="1"/>
  <c r="N357" i="1"/>
  <c r="M367" i="1"/>
  <c r="N367" i="1" s="1"/>
  <c r="M363" i="1"/>
  <c r="N363" i="1" s="1"/>
  <c r="N366" i="1"/>
  <c r="N358" i="1"/>
  <c r="M359" i="1"/>
  <c r="N359" i="1" s="1"/>
  <c r="M365" i="1"/>
  <c r="N365" i="1" s="1"/>
  <c r="B563" i="1"/>
  <c r="H561" i="1"/>
  <c r="H560" i="1"/>
  <c r="L560" i="1" s="1"/>
  <c r="H559" i="1"/>
  <c r="H558" i="1"/>
  <c r="L558" i="1" s="1"/>
  <c r="H557" i="1"/>
  <c r="M557" i="1" s="1"/>
  <c r="N556" i="1"/>
  <c r="M556" i="1"/>
  <c r="L556" i="1"/>
  <c r="H548" i="1"/>
  <c r="L548" i="1" s="1"/>
  <c r="H549" i="1"/>
  <c r="L549" i="1" s="1"/>
  <c r="H550" i="1"/>
  <c r="M550" i="1" s="1"/>
  <c r="H551" i="1"/>
  <c r="L551" i="1" s="1"/>
  <c r="H552" i="1"/>
  <c r="L552" i="1" s="1"/>
  <c r="H539" i="1"/>
  <c r="M539" i="1" s="1"/>
  <c r="N538" i="1"/>
  <c r="M538" i="1"/>
  <c r="L538" i="1"/>
  <c r="H528" i="1"/>
  <c r="M528" i="1" s="1"/>
  <c r="H527" i="1"/>
  <c r="L527" i="1" s="1"/>
  <c r="H523" i="1"/>
  <c r="L523" i="1" s="1"/>
  <c r="F524" i="1"/>
  <c r="H524" i="1" s="1"/>
  <c r="M524" i="1" s="1"/>
  <c r="H522" i="1"/>
  <c r="M522" i="1" s="1"/>
  <c r="F521" i="1"/>
  <c r="H521" i="1" s="1"/>
  <c r="M521" i="1" s="1"/>
  <c r="F517" i="1"/>
  <c r="H517" i="1" s="1"/>
  <c r="M517" i="1" s="1"/>
  <c r="H499" i="1"/>
  <c r="M499" i="1" s="1"/>
  <c r="N498" i="1"/>
  <c r="M498" i="1"/>
  <c r="M501" i="1" s="1"/>
  <c r="L498" i="1"/>
  <c r="H494" i="1"/>
  <c r="M494" i="1" s="1"/>
  <c r="H493" i="1"/>
  <c r="L493" i="1" s="1"/>
  <c r="N492" i="1"/>
  <c r="M492" i="1"/>
  <c r="L492" i="1"/>
  <c r="N489" i="1"/>
  <c r="M489" i="1"/>
  <c r="L489" i="1"/>
  <c r="H488" i="1"/>
  <c r="L488" i="1" s="1"/>
  <c r="H487" i="1"/>
  <c r="M487" i="1" s="1"/>
  <c r="H486" i="1"/>
  <c r="M486" i="1" s="1"/>
  <c r="H485" i="1"/>
  <c r="L485" i="1" s="1"/>
  <c r="N484" i="1"/>
  <c r="M484" i="1"/>
  <c r="L484" i="1"/>
  <c r="H482" i="1"/>
  <c r="L482" i="1" s="1"/>
  <c r="N481" i="1"/>
  <c r="M481" i="1"/>
  <c r="L481" i="1"/>
  <c r="H479" i="1"/>
  <c r="M479" i="1" s="1"/>
  <c r="H478" i="1"/>
  <c r="M478" i="1" s="1"/>
  <c r="H475" i="1"/>
  <c r="M475" i="1" s="1"/>
  <c r="H474" i="1"/>
  <c r="L474" i="1" s="1"/>
  <c r="N473" i="1"/>
  <c r="M473" i="1"/>
  <c r="L473" i="1"/>
  <c r="F471" i="1"/>
  <c r="H471" i="1" s="1"/>
  <c r="F470" i="1"/>
  <c r="H470" i="1" s="1"/>
  <c r="F469" i="1"/>
  <c r="H469" i="1" s="1"/>
  <c r="N467" i="1"/>
  <c r="M467" i="1"/>
  <c r="L467" i="1"/>
  <c r="H463" i="1"/>
  <c r="M463" i="1" s="1"/>
  <c r="H462" i="1"/>
  <c r="M462" i="1" s="1"/>
  <c r="H461" i="1"/>
  <c r="M461" i="1" s="1"/>
  <c r="H460" i="1"/>
  <c r="M460" i="1" s="1"/>
  <c r="N459" i="1"/>
  <c r="M459" i="1"/>
  <c r="L459" i="1"/>
  <c r="H457" i="1"/>
  <c r="M457" i="1" s="1"/>
  <c r="H456" i="1"/>
  <c r="L456" i="1" s="1"/>
  <c r="N455" i="1"/>
  <c r="M455" i="1"/>
  <c r="L455" i="1"/>
  <c r="N452" i="1"/>
  <c r="M452" i="1"/>
  <c r="L452" i="1"/>
  <c r="H451" i="1"/>
  <c r="L451" i="1" s="1"/>
  <c r="H449" i="1"/>
  <c r="M449" i="1" s="1"/>
  <c r="H446" i="1"/>
  <c r="M446" i="1" s="1"/>
  <c r="H445" i="1"/>
  <c r="M445" i="1" s="1"/>
  <c r="H444" i="1"/>
  <c r="M444" i="1" s="1"/>
  <c r="H443" i="1"/>
  <c r="M443" i="1" s="1"/>
  <c r="H442" i="1"/>
  <c r="M442" i="1" s="1"/>
  <c r="H441" i="1"/>
  <c r="M441" i="1" s="1"/>
  <c r="H440" i="1"/>
  <c r="M440" i="1" s="1"/>
  <c r="H435" i="1"/>
  <c r="M435" i="1" s="1"/>
  <c r="N434" i="1"/>
  <c r="M434" i="1"/>
  <c r="L434" i="1"/>
  <c r="N431" i="1"/>
  <c r="M431" i="1"/>
  <c r="L431" i="1"/>
  <c r="H430" i="1"/>
  <c r="L430" i="1" s="1"/>
  <c r="H429" i="1"/>
  <c r="L429" i="1" s="1"/>
  <c r="H428" i="1"/>
  <c r="L428" i="1" s="1"/>
  <c r="H427" i="1"/>
  <c r="F426" i="1"/>
  <c r="H426" i="1" s="1"/>
  <c r="L426" i="1" s="1"/>
  <c r="F425" i="1"/>
  <c r="H425" i="1" s="1"/>
  <c r="M425" i="1" s="1"/>
  <c r="H424" i="1"/>
  <c r="B571" i="1"/>
  <c r="B570" i="1"/>
  <c r="B569" i="1"/>
  <c r="B568" i="1"/>
  <c r="B567" i="1"/>
  <c r="B566" i="1"/>
  <c r="B565" i="1"/>
  <c r="B564" i="1"/>
  <c r="H547" i="1"/>
  <c r="M547" i="1" s="1"/>
  <c r="N546" i="1"/>
  <c r="M546" i="1"/>
  <c r="L546" i="1"/>
  <c r="H542" i="1"/>
  <c r="N541" i="1"/>
  <c r="M541" i="1"/>
  <c r="L541" i="1"/>
  <c r="H536" i="1"/>
  <c r="H533" i="1"/>
  <c r="M533" i="1" s="1"/>
  <c r="N532" i="1"/>
  <c r="M532" i="1"/>
  <c r="L532" i="1"/>
  <c r="H519" i="1"/>
  <c r="M519" i="1" s="1"/>
  <c r="H518" i="1"/>
  <c r="M518" i="1" s="1"/>
  <c r="H520" i="1"/>
  <c r="M520" i="1" s="1"/>
  <c r="M552" i="1" l="1"/>
  <c r="M437" i="1"/>
  <c r="M549" i="1"/>
  <c r="M548" i="1"/>
  <c r="N548" i="1" s="1"/>
  <c r="M560" i="1"/>
  <c r="N560" i="1" s="1"/>
  <c r="M558" i="1"/>
  <c r="N558" i="1" s="1"/>
  <c r="L557" i="1"/>
  <c r="N557" i="1" s="1"/>
  <c r="M559" i="1"/>
  <c r="L559" i="1"/>
  <c r="L563" i="1" s="1"/>
  <c r="M561" i="1"/>
  <c r="L561" i="1"/>
  <c r="N549" i="1"/>
  <c r="N552" i="1"/>
  <c r="L550" i="1"/>
  <c r="N550" i="1" s="1"/>
  <c r="M551" i="1"/>
  <c r="N551" i="1" s="1"/>
  <c r="L539" i="1"/>
  <c r="N539" i="1" s="1"/>
  <c r="L522" i="1"/>
  <c r="N522" i="1" s="1"/>
  <c r="L524" i="1"/>
  <c r="N524" i="1" s="1"/>
  <c r="M523" i="1"/>
  <c r="N523" i="1" s="1"/>
  <c r="M527" i="1"/>
  <c r="N527" i="1" s="1"/>
  <c r="M493" i="1"/>
  <c r="M496" i="1" s="1"/>
  <c r="M428" i="1"/>
  <c r="N428" i="1" s="1"/>
  <c r="L460" i="1"/>
  <c r="N460" i="1" s="1"/>
  <c r="L462" i="1"/>
  <c r="N462" i="1" s="1"/>
  <c r="L499" i="1"/>
  <c r="L501" i="1" s="1"/>
  <c r="L528" i="1"/>
  <c r="N528" i="1" s="1"/>
  <c r="L487" i="1"/>
  <c r="N487" i="1" s="1"/>
  <c r="M451" i="1"/>
  <c r="N451" i="1" s="1"/>
  <c r="M485" i="1"/>
  <c r="N485" i="1" s="1"/>
  <c r="L494" i="1"/>
  <c r="N494" i="1" s="1"/>
  <c r="M430" i="1"/>
  <c r="N430" i="1" s="1"/>
  <c r="M482" i="1"/>
  <c r="N482" i="1" s="1"/>
  <c r="M426" i="1"/>
  <c r="N426" i="1" s="1"/>
  <c r="M471" i="1"/>
  <c r="L471" i="1"/>
  <c r="L425" i="1"/>
  <c r="N425" i="1" s="1"/>
  <c r="M427" i="1"/>
  <c r="L427" i="1"/>
  <c r="M470" i="1"/>
  <c r="L470" i="1"/>
  <c r="M424" i="1"/>
  <c r="L424" i="1"/>
  <c r="M469" i="1"/>
  <c r="L469" i="1"/>
  <c r="M429" i="1"/>
  <c r="N429" i="1" s="1"/>
  <c r="L435" i="1"/>
  <c r="L437" i="1" s="1"/>
  <c r="L440" i="1"/>
  <c r="L441" i="1"/>
  <c r="N441" i="1" s="1"/>
  <c r="L442" i="1"/>
  <c r="N442" i="1" s="1"/>
  <c r="L443" i="1"/>
  <c r="N443" i="1" s="1"/>
  <c r="L444" i="1"/>
  <c r="N444" i="1" s="1"/>
  <c r="L445" i="1"/>
  <c r="N445" i="1" s="1"/>
  <c r="L446" i="1"/>
  <c r="N446" i="1" s="1"/>
  <c r="L449" i="1"/>
  <c r="N449" i="1" s="1"/>
  <c r="M456" i="1"/>
  <c r="M465" i="1" s="1"/>
  <c r="L457" i="1"/>
  <c r="L461" i="1"/>
  <c r="N461" i="1" s="1"/>
  <c r="L463" i="1"/>
  <c r="N463" i="1" s="1"/>
  <c r="M474" i="1"/>
  <c r="L475" i="1"/>
  <c r="N475" i="1" s="1"/>
  <c r="L478" i="1"/>
  <c r="N478" i="1" s="1"/>
  <c r="L479" i="1"/>
  <c r="N479" i="1" s="1"/>
  <c r="L486" i="1"/>
  <c r="N486" i="1" s="1"/>
  <c r="M488" i="1"/>
  <c r="N488" i="1" s="1"/>
  <c r="L547" i="1"/>
  <c r="N547" i="1" s="1"/>
  <c r="M542" i="1"/>
  <c r="L542" i="1"/>
  <c r="L533" i="1"/>
  <c r="M536" i="1"/>
  <c r="L536" i="1"/>
  <c r="L519" i="1"/>
  <c r="N519" i="1" s="1"/>
  <c r="L520" i="1"/>
  <c r="N520" i="1" s="1"/>
  <c r="L518" i="1"/>
  <c r="N518" i="1" s="1"/>
  <c r="L521" i="1"/>
  <c r="N521" i="1" s="1"/>
  <c r="L517" i="1"/>
  <c r="M490" i="1" l="1"/>
  <c r="M530" i="1"/>
  <c r="M544" i="1"/>
  <c r="M432" i="1"/>
  <c r="L490" i="1"/>
  <c r="N533" i="1"/>
  <c r="L544" i="1"/>
  <c r="L453" i="1"/>
  <c r="M453" i="1"/>
  <c r="M554" i="1"/>
  <c r="L554" i="1"/>
  <c r="N554" i="1"/>
  <c r="N457" i="1"/>
  <c r="L465" i="1"/>
  <c r="N517" i="1"/>
  <c r="L530" i="1"/>
  <c r="L432" i="1"/>
  <c r="N493" i="1"/>
  <c r="M563" i="1"/>
  <c r="L496" i="1"/>
  <c r="N561" i="1"/>
  <c r="N559" i="1"/>
  <c r="N563" i="1" s="1"/>
  <c r="N499" i="1"/>
  <c r="N471" i="1"/>
  <c r="N469" i="1"/>
  <c r="N427" i="1"/>
  <c r="N435" i="1"/>
  <c r="N437" i="1" s="1"/>
  <c r="N474" i="1"/>
  <c r="N424" i="1"/>
  <c r="N440" i="1"/>
  <c r="N453" i="1" s="1"/>
  <c r="N470" i="1"/>
  <c r="N456" i="1"/>
  <c r="N542" i="1"/>
  <c r="N536" i="1"/>
  <c r="M503" i="1" l="1"/>
  <c r="M565" i="1"/>
  <c r="L565" i="1"/>
  <c r="L503" i="1"/>
  <c r="N465" i="1"/>
  <c r="N496" i="1"/>
  <c r="N544" i="1"/>
  <c r="N501" i="1"/>
  <c r="N530" i="1"/>
  <c r="N432" i="1"/>
  <c r="N490" i="1"/>
  <c r="N503" i="1" l="1"/>
  <c r="N565" i="1"/>
  <c r="N567" i="1" s="1"/>
  <c r="N569" i="1"/>
  <c r="N568" i="1"/>
  <c r="N505" i="1"/>
  <c r="N504" i="1"/>
  <c r="N507" i="1"/>
  <c r="N506" i="1"/>
  <c r="H399" i="1"/>
  <c r="M399" i="1" s="1"/>
  <c r="H398" i="1"/>
  <c r="M398" i="1" s="1"/>
  <c r="H392" i="1"/>
  <c r="M392" i="1" s="1"/>
  <c r="H391" i="1"/>
  <c r="L391" i="1" s="1"/>
  <c r="H389" i="1"/>
  <c r="M389" i="1" s="1"/>
  <c r="H388" i="1"/>
  <c r="M388" i="1" s="1"/>
  <c r="H387" i="1"/>
  <c r="L387" i="1" s="1"/>
  <c r="H390" i="1"/>
  <c r="M390" i="1" s="1"/>
  <c r="H386" i="1"/>
  <c r="M386" i="1" s="1"/>
  <c r="H385" i="1"/>
  <c r="M385" i="1" s="1"/>
  <c r="H384" i="1"/>
  <c r="M384" i="1" s="1"/>
  <c r="H383" i="1"/>
  <c r="M383" i="1" s="1"/>
  <c r="H382" i="1"/>
  <c r="L382" i="1" s="1"/>
  <c r="N566" i="1" l="1"/>
  <c r="N570" i="1"/>
  <c r="N571" i="1" s="1"/>
  <c r="M391" i="1"/>
  <c r="N391" i="1" s="1"/>
  <c r="L398" i="1"/>
  <c r="N398" i="1" s="1"/>
  <c r="L399" i="1"/>
  <c r="N399" i="1" s="1"/>
  <c r="L383" i="1"/>
  <c r="N383" i="1" s="1"/>
  <c r="M382" i="1"/>
  <c r="N382" i="1" s="1"/>
  <c r="L388" i="1"/>
  <c r="N388" i="1" s="1"/>
  <c r="M387" i="1"/>
  <c r="N387" i="1" s="1"/>
  <c r="L392" i="1"/>
  <c r="N392" i="1" s="1"/>
  <c r="L389" i="1"/>
  <c r="N389" i="1" s="1"/>
  <c r="L390" i="1"/>
  <c r="N390" i="1" s="1"/>
  <c r="L386" i="1"/>
  <c r="N386" i="1" s="1"/>
  <c r="L385" i="1"/>
  <c r="N385" i="1" s="1"/>
  <c r="L384" i="1"/>
  <c r="N384" i="1" s="1"/>
  <c r="H352" i="1"/>
  <c r="L352" i="1" s="1"/>
  <c r="H337" i="1"/>
  <c r="L337" i="1" s="1"/>
  <c r="H338" i="1"/>
  <c r="L338" i="1" s="1"/>
  <c r="H339" i="1"/>
  <c r="M339" i="1" s="1"/>
  <c r="H340" i="1"/>
  <c r="L340" i="1" s="1"/>
  <c r="H341" i="1"/>
  <c r="L341" i="1" s="1"/>
  <c r="H342" i="1"/>
  <c r="L342" i="1" s="1"/>
  <c r="H343" i="1"/>
  <c r="M343" i="1" s="1"/>
  <c r="H344" i="1"/>
  <c r="L344" i="1" s="1"/>
  <c r="H345" i="1"/>
  <c r="L345" i="1" s="1"/>
  <c r="H346" i="1"/>
  <c r="L346" i="1" s="1"/>
  <c r="H347" i="1"/>
  <c r="M347" i="1" s="1"/>
  <c r="H348" i="1"/>
  <c r="L348" i="1" s="1"/>
  <c r="H349" i="1"/>
  <c r="L349" i="1" s="1"/>
  <c r="H350" i="1"/>
  <c r="L350" i="1" s="1"/>
  <c r="H351" i="1"/>
  <c r="M351" i="1" s="1"/>
  <c r="H306" i="1"/>
  <c r="M306" i="1" s="1"/>
  <c r="H307" i="1"/>
  <c r="M307" i="1" s="1"/>
  <c r="H318" i="1"/>
  <c r="L318" i="1" s="1"/>
  <c r="H319" i="1"/>
  <c r="L319" i="1" s="1"/>
  <c r="H312" i="1"/>
  <c r="L312" i="1" s="1"/>
  <c r="H313" i="1"/>
  <c r="L313" i="1" s="1"/>
  <c r="H314" i="1"/>
  <c r="M314" i="1" s="1"/>
  <c r="H315" i="1"/>
  <c r="L315" i="1" s="1"/>
  <c r="H316" i="1"/>
  <c r="L316" i="1" s="1"/>
  <c r="H317" i="1"/>
  <c r="L317" i="1" s="1"/>
  <c r="H305" i="1"/>
  <c r="M305" i="1" s="1"/>
  <c r="H304" i="1"/>
  <c r="M304" i="1" s="1"/>
  <c r="H303" i="1"/>
  <c r="M303" i="1" s="1"/>
  <c r="H302" i="1"/>
  <c r="M302" i="1" s="1"/>
  <c r="H280" i="1"/>
  <c r="L280" i="1" s="1"/>
  <c r="F284" i="1"/>
  <c r="H284" i="1" s="1"/>
  <c r="H286" i="1"/>
  <c r="M286" i="1" s="1"/>
  <c r="H183" i="1"/>
  <c r="M183" i="1" s="1"/>
  <c r="H279" i="1"/>
  <c r="M279" i="1" s="1"/>
  <c r="H289" i="1"/>
  <c r="M289" i="1" s="1"/>
  <c r="H288" i="1"/>
  <c r="L288" i="1" s="1"/>
  <c r="H277" i="1"/>
  <c r="L277" i="1" s="1"/>
  <c r="F278" i="1"/>
  <c r="H278" i="1" s="1"/>
  <c r="H273" i="1"/>
  <c r="L273" i="1" s="1"/>
  <c r="F272" i="1"/>
  <c r="H272" i="1" s="1"/>
  <c r="L272" i="1" s="1"/>
  <c r="F269" i="1"/>
  <c r="H269" i="1" s="1"/>
  <c r="L269" i="1" s="1"/>
  <c r="H268" i="1"/>
  <c r="L268" i="1" s="1"/>
  <c r="H264" i="1"/>
  <c r="L264" i="1" s="1"/>
  <c r="H260" i="1"/>
  <c r="M260" i="1" s="1"/>
  <c r="H259" i="1"/>
  <c r="L259" i="1" s="1"/>
  <c r="H258" i="1"/>
  <c r="M258" i="1" s="1"/>
  <c r="H257" i="1"/>
  <c r="L257" i="1" s="1"/>
  <c r="H254" i="1"/>
  <c r="L254" i="1" s="1"/>
  <c r="H253" i="1"/>
  <c r="L253" i="1" s="1"/>
  <c r="H252" i="1"/>
  <c r="M252" i="1" s="1"/>
  <c r="H251" i="1"/>
  <c r="M251" i="1" s="1"/>
  <c r="H250" i="1"/>
  <c r="M250" i="1" s="1"/>
  <c r="F236" i="1"/>
  <c r="H236" i="1" s="1"/>
  <c r="F234" i="1"/>
  <c r="H234" i="1" s="1"/>
  <c r="F239" i="1"/>
  <c r="H239" i="1" s="1"/>
  <c r="F246" i="1"/>
  <c r="H246" i="1" s="1"/>
  <c r="F247" i="1"/>
  <c r="H247" i="1" s="1"/>
  <c r="F231" i="1"/>
  <c r="H231" i="1" s="1"/>
  <c r="F230" i="1"/>
  <c r="H230" i="1" s="1"/>
  <c r="M230" i="1" s="1"/>
  <c r="F229" i="1"/>
  <c r="H229" i="1" s="1"/>
  <c r="F228" i="1"/>
  <c r="H228" i="1" s="1"/>
  <c r="M228" i="1" s="1"/>
  <c r="F226" i="1"/>
  <c r="H226" i="1" s="1"/>
  <c r="M226" i="1" s="1"/>
  <c r="F227" i="1"/>
  <c r="H227" i="1" s="1"/>
  <c r="H20" i="1"/>
  <c r="M20" i="1" s="1"/>
  <c r="F220" i="1"/>
  <c r="F219" i="1"/>
  <c r="H219" i="1" s="1"/>
  <c r="M219" i="1" s="1"/>
  <c r="F216" i="1"/>
  <c r="H216" i="1" s="1"/>
  <c r="F221" i="1"/>
  <c r="F222" i="1"/>
  <c r="H222" i="1" s="1"/>
  <c r="F196" i="1"/>
  <c r="F201" i="1" s="1"/>
  <c r="H201" i="1" s="1"/>
  <c r="F208" i="1"/>
  <c r="F191" i="1"/>
  <c r="H191" i="1" s="1"/>
  <c r="F206" i="1"/>
  <c r="F205" i="1"/>
  <c r="F194" i="1"/>
  <c r="H194" i="1" s="1"/>
  <c r="M194" i="1" s="1"/>
  <c r="F193" i="1"/>
  <c r="H193" i="1" s="1"/>
  <c r="F192" i="1"/>
  <c r="H192" i="1" s="1"/>
  <c r="M192" i="1" s="1"/>
  <c r="F190" i="1"/>
  <c r="H190" i="1" s="1"/>
  <c r="M190" i="1" s="1"/>
  <c r="F189" i="1"/>
  <c r="H189" i="1" s="1"/>
  <c r="F211" i="1"/>
  <c r="F210" i="1"/>
  <c r="H210" i="1" s="1"/>
  <c r="M210" i="1" s="1"/>
  <c r="F209" i="1"/>
  <c r="F207" i="1"/>
  <c r="H179" i="1"/>
  <c r="M179" i="1" s="1"/>
  <c r="H170" i="1"/>
  <c r="L170" i="1" s="1"/>
  <c r="H171" i="1"/>
  <c r="L171" i="1" s="1"/>
  <c r="H172" i="1"/>
  <c r="M172" i="1" s="1"/>
  <c r="H173" i="1"/>
  <c r="L173" i="1" s="1"/>
  <c r="H174" i="1"/>
  <c r="M174" i="1" s="1"/>
  <c r="H175" i="1"/>
  <c r="M175" i="1" s="1"/>
  <c r="H166" i="1"/>
  <c r="M166" i="1" s="1"/>
  <c r="H165" i="1"/>
  <c r="L165" i="1" s="1"/>
  <c r="H164" i="1"/>
  <c r="M164" i="1" s="1"/>
  <c r="H163" i="1"/>
  <c r="M163" i="1" s="1"/>
  <c r="H162" i="1"/>
  <c r="M162" i="1" s="1"/>
  <c r="H161" i="1"/>
  <c r="L161" i="1" s="1"/>
  <c r="H160" i="1"/>
  <c r="M160" i="1" s="1"/>
  <c r="H159" i="1"/>
  <c r="M159" i="1" s="1"/>
  <c r="H158" i="1"/>
  <c r="M158" i="1" s="1"/>
  <c r="L307" i="1" l="1"/>
  <c r="M345" i="1"/>
  <c r="N345" i="1" s="1"/>
  <c r="L351" i="1"/>
  <c r="N351" i="1" s="1"/>
  <c r="L306" i="1"/>
  <c r="N306" i="1" s="1"/>
  <c r="L343" i="1"/>
  <c r="N343" i="1" s="1"/>
  <c r="M337" i="1"/>
  <c r="N337" i="1" s="1"/>
  <c r="L339" i="1"/>
  <c r="N339" i="1" s="1"/>
  <c r="L347" i="1"/>
  <c r="N347" i="1" s="1"/>
  <c r="M349" i="1"/>
  <c r="N349" i="1" s="1"/>
  <c r="M341" i="1"/>
  <c r="N341" i="1" s="1"/>
  <c r="M318" i="1"/>
  <c r="N318" i="1" s="1"/>
  <c r="M350" i="1"/>
  <c r="N350" i="1" s="1"/>
  <c r="M346" i="1"/>
  <c r="N346" i="1" s="1"/>
  <c r="M338" i="1"/>
  <c r="N338" i="1" s="1"/>
  <c r="M319" i="1"/>
  <c r="N319" i="1" s="1"/>
  <c r="N307" i="1"/>
  <c r="M342" i="1"/>
  <c r="N342" i="1" s="1"/>
  <c r="M352" i="1"/>
  <c r="N352" i="1" s="1"/>
  <c r="M348" i="1"/>
  <c r="N348" i="1" s="1"/>
  <c r="M344" i="1"/>
  <c r="N344" i="1" s="1"/>
  <c r="M340" i="1"/>
  <c r="N340" i="1" s="1"/>
  <c r="L314" i="1"/>
  <c r="N314" i="1" s="1"/>
  <c r="M316" i="1"/>
  <c r="N316" i="1" s="1"/>
  <c r="M317" i="1"/>
  <c r="N317" i="1" s="1"/>
  <c r="M312" i="1"/>
  <c r="M313" i="1"/>
  <c r="N313" i="1" s="1"/>
  <c r="M315" i="1"/>
  <c r="N315" i="1" s="1"/>
  <c r="L304" i="1"/>
  <c r="N304" i="1" s="1"/>
  <c r="M280" i="1"/>
  <c r="N280" i="1" s="1"/>
  <c r="L303" i="1"/>
  <c r="N303" i="1" s="1"/>
  <c r="L305" i="1"/>
  <c r="N305" i="1" s="1"/>
  <c r="L302" i="1"/>
  <c r="N302" i="1" s="1"/>
  <c r="F283" i="1"/>
  <c r="H283" i="1" s="1"/>
  <c r="M283" i="1" s="1"/>
  <c r="M288" i="1"/>
  <c r="N288" i="1" s="1"/>
  <c r="M284" i="1"/>
  <c r="L284" i="1"/>
  <c r="L286" i="1"/>
  <c r="N286" i="1" s="1"/>
  <c r="L289" i="1"/>
  <c r="N289" i="1" s="1"/>
  <c r="L183" i="1"/>
  <c r="N183" i="1" s="1"/>
  <c r="L278" i="1"/>
  <c r="M278" i="1"/>
  <c r="M273" i="1"/>
  <c r="N273" i="1" s="1"/>
  <c r="M277" i="1"/>
  <c r="N277" i="1" s="1"/>
  <c r="L279" i="1"/>
  <c r="N279" i="1" s="1"/>
  <c r="M264" i="1"/>
  <c r="N264" i="1" s="1"/>
  <c r="M272" i="1"/>
  <c r="N272" i="1" s="1"/>
  <c r="M269" i="1"/>
  <c r="N269" i="1" s="1"/>
  <c r="M268" i="1"/>
  <c r="N268" i="1" s="1"/>
  <c r="M254" i="1"/>
  <c r="N254" i="1" s="1"/>
  <c r="M259" i="1"/>
  <c r="N259" i="1" s="1"/>
  <c r="L260" i="1"/>
  <c r="N260" i="1" s="1"/>
  <c r="L175" i="1"/>
  <c r="N175" i="1" s="1"/>
  <c r="L250" i="1"/>
  <c r="N250" i="1" s="1"/>
  <c r="M257" i="1"/>
  <c r="N257" i="1" s="1"/>
  <c r="L258" i="1"/>
  <c r="N258" i="1" s="1"/>
  <c r="M253" i="1"/>
  <c r="N253" i="1" s="1"/>
  <c r="L252" i="1"/>
  <c r="N252" i="1" s="1"/>
  <c r="L251" i="1"/>
  <c r="N251" i="1" s="1"/>
  <c r="F242" i="1"/>
  <c r="H242" i="1" s="1"/>
  <c r="L242" i="1" s="1"/>
  <c r="F238" i="1"/>
  <c r="H238" i="1" s="1"/>
  <c r="M238" i="1" s="1"/>
  <c r="F244" i="1"/>
  <c r="H244" i="1" s="1"/>
  <c r="M244" i="1" s="1"/>
  <c r="M234" i="1"/>
  <c r="L234" i="1"/>
  <c r="M236" i="1"/>
  <c r="L236" i="1"/>
  <c r="M239" i="1"/>
  <c r="L239" i="1"/>
  <c r="F235" i="1"/>
  <c r="H235" i="1" s="1"/>
  <c r="F237" i="1"/>
  <c r="H237" i="1" s="1"/>
  <c r="M246" i="1"/>
  <c r="L246" i="1"/>
  <c r="M247" i="1"/>
  <c r="L247" i="1"/>
  <c r="F243" i="1"/>
  <c r="H243" i="1" s="1"/>
  <c r="F245" i="1"/>
  <c r="H245" i="1" s="1"/>
  <c r="L229" i="1"/>
  <c r="M229" i="1"/>
  <c r="L226" i="1"/>
  <c r="N226" i="1" s="1"/>
  <c r="L230" i="1"/>
  <c r="N230" i="1" s="1"/>
  <c r="L228" i="1"/>
  <c r="N228" i="1" s="1"/>
  <c r="M227" i="1"/>
  <c r="L227" i="1"/>
  <c r="L231" i="1"/>
  <c r="M231" i="1"/>
  <c r="L20" i="1"/>
  <c r="L219" i="1"/>
  <c r="N219" i="1" s="1"/>
  <c r="M216" i="1"/>
  <c r="L216" i="1"/>
  <c r="F215" i="1"/>
  <c r="H215" i="1" s="1"/>
  <c r="F214" i="1"/>
  <c r="H214" i="1" s="1"/>
  <c r="L174" i="1"/>
  <c r="N174" i="1" s="1"/>
  <c r="H220" i="1"/>
  <c r="L220" i="1" s="1"/>
  <c r="M222" i="1"/>
  <c r="L222" i="1"/>
  <c r="H221" i="1"/>
  <c r="F198" i="1"/>
  <c r="H198" i="1" s="1"/>
  <c r="M198" i="1" s="1"/>
  <c r="F202" i="1"/>
  <c r="H202" i="1" s="1"/>
  <c r="M202" i="1" s="1"/>
  <c r="F200" i="1"/>
  <c r="H200" i="1" s="1"/>
  <c r="M200" i="1" s="1"/>
  <c r="F199" i="1"/>
  <c r="H199" i="1" s="1"/>
  <c r="L199" i="1" s="1"/>
  <c r="F197" i="1"/>
  <c r="H197" i="1" s="1"/>
  <c r="M197" i="1" s="1"/>
  <c r="M201" i="1"/>
  <c r="L201" i="1"/>
  <c r="L191" i="1"/>
  <c r="M191" i="1"/>
  <c r="L193" i="1"/>
  <c r="M193" i="1"/>
  <c r="L189" i="1"/>
  <c r="M189" i="1"/>
  <c r="L190" i="1"/>
  <c r="N190" i="1" s="1"/>
  <c r="L192" i="1"/>
  <c r="N192" i="1" s="1"/>
  <c r="L194" i="1"/>
  <c r="N194" i="1" s="1"/>
  <c r="L210" i="1"/>
  <c r="N210" i="1" s="1"/>
  <c r="L172" i="1"/>
  <c r="N172" i="1" s="1"/>
  <c r="M171" i="1"/>
  <c r="N171" i="1" s="1"/>
  <c r="M170" i="1"/>
  <c r="N170" i="1" s="1"/>
  <c r="L179" i="1"/>
  <c r="N179" i="1" s="1"/>
  <c r="M173" i="1"/>
  <c r="N173" i="1" s="1"/>
  <c r="L166" i="1"/>
  <c r="N166" i="1" s="1"/>
  <c r="M165" i="1"/>
  <c r="N165" i="1" s="1"/>
  <c r="L160" i="1"/>
  <c r="N160" i="1" s="1"/>
  <c r="M161" i="1"/>
  <c r="N161" i="1" s="1"/>
  <c r="L158" i="1"/>
  <c r="N158" i="1" s="1"/>
  <c r="L164" i="1"/>
  <c r="N164" i="1" s="1"/>
  <c r="L162" i="1"/>
  <c r="N162" i="1" s="1"/>
  <c r="L159" i="1"/>
  <c r="N159" i="1" s="1"/>
  <c r="L163" i="1"/>
  <c r="N163" i="1" s="1"/>
  <c r="H107" i="1"/>
  <c r="M107" i="1" s="1"/>
  <c r="H153" i="1"/>
  <c r="L153" i="1" s="1"/>
  <c r="H152" i="1"/>
  <c r="L152" i="1" s="1"/>
  <c r="H104" i="1"/>
  <c r="M104" i="1" s="1"/>
  <c r="H331" i="1"/>
  <c r="M331" i="1" s="1"/>
  <c r="H327" i="1"/>
  <c r="L327" i="1" s="1"/>
  <c r="H328" i="1"/>
  <c r="L328" i="1" s="1"/>
  <c r="H139" i="1"/>
  <c r="M139" i="1" s="1"/>
  <c r="H136" i="1"/>
  <c r="L136" i="1" s="1"/>
  <c r="H135" i="1"/>
  <c r="L135" i="1" s="1"/>
  <c r="H134" i="1"/>
  <c r="M134" i="1" s="1"/>
  <c r="H140" i="1"/>
  <c r="M140" i="1" s="1"/>
  <c r="H133" i="1"/>
  <c r="M133" i="1" s="1"/>
  <c r="H132" i="1"/>
  <c r="M132" i="1" s="1"/>
  <c r="H131" i="1"/>
  <c r="M131" i="1" s="1"/>
  <c r="F112" i="1"/>
  <c r="H123" i="1"/>
  <c r="L123" i="1" s="1"/>
  <c r="H124" i="1"/>
  <c r="L124" i="1" s="1"/>
  <c r="H125" i="1"/>
  <c r="L125" i="1" s="1"/>
  <c r="H127" i="1"/>
  <c r="L127" i="1" s="1"/>
  <c r="H128" i="1"/>
  <c r="L128" i="1" s="1"/>
  <c r="F126" i="1"/>
  <c r="H126" i="1" s="1"/>
  <c r="F122" i="1"/>
  <c r="H122" i="1" s="1"/>
  <c r="L122" i="1" s="1"/>
  <c r="F121" i="1"/>
  <c r="H121" i="1" s="1"/>
  <c r="L121" i="1" s="1"/>
  <c r="H120" i="1"/>
  <c r="M120" i="1" s="1"/>
  <c r="F98" i="1"/>
  <c r="H98" i="1" s="1"/>
  <c r="M98" i="1" s="1"/>
  <c r="F99" i="1"/>
  <c r="H99" i="1" s="1"/>
  <c r="L99" i="1" s="1"/>
  <c r="N20" i="1" l="1"/>
  <c r="N312" i="1"/>
  <c r="M322" i="1"/>
  <c r="L322" i="1"/>
  <c r="L283" i="1"/>
  <c r="N283" i="1" s="1"/>
  <c r="N284" i="1"/>
  <c r="N278" i="1"/>
  <c r="L244" i="1"/>
  <c r="N244" i="1" s="1"/>
  <c r="L202" i="1"/>
  <c r="N202" i="1" s="1"/>
  <c r="M242" i="1"/>
  <c r="N242" i="1" s="1"/>
  <c r="N246" i="1"/>
  <c r="N201" i="1"/>
  <c r="L238" i="1"/>
  <c r="N238" i="1" s="1"/>
  <c r="N236" i="1"/>
  <c r="N193" i="1"/>
  <c r="L198" i="1"/>
  <c r="N198" i="1" s="1"/>
  <c r="L197" i="1"/>
  <c r="N197" i="1" s="1"/>
  <c r="M235" i="1"/>
  <c r="L235" i="1"/>
  <c r="M237" i="1"/>
  <c r="L237" i="1"/>
  <c r="N239" i="1"/>
  <c r="N234" i="1"/>
  <c r="M245" i="1"/>
  <c r="L245" i="1"/>
  <c r="M243" i="1"/>
  <c r="L243" i="1"/>
  <c r="N247" i="1"/>
  <c r="N229" i="1"/>
  <c r="N231" i="1"/>
  <c r="N227" i="1"/>
  <c r="M220" i="1"/>
  <c r="N220" i="1" s="1"/>
  <c r="M215" i="1"/>
  <c r="L215" i="1"/>
  <c r="N216" i="1"/>
  <c r="M214" i="1"/>
  <c r="L214" i="1"/>
  <c r="M199" i="1"/>
  <c r="N199" i="1" s="1"/>
  <c r="N189" i="1"/>
  <c r="L200" i="1"/>
  <c r="N200" i="1" s="1"/>
  <c r="M221" i="1"/>
  <c r="L221" i="1"/>
  <c r="N222" i="1"/>
  <c r="N191" i="1"/>
  <c r="L107" i="1"/>
  <c r="N107" i="1" s="1"/>
  <c r="M152" i="1"/>
  <c r="N152" i="1" s="1"/>
  <c r="M153" i="1"/>
  <c r="N153" i="1" s="1"/>
  <c r="M328" i="1"/>
  <c r="N328" i="1" s="1"/>
  <c r="M327" i="1"/>
  <c r="N327" i="1" s="1"/>
  <c r="L104" i="1"/>
  <c r="N104" i="1" s="1"/>
  <c r="L331" i="1"/>
  <c r="N331" i="1" s="1"/>
  <c r="L139" i="1"/>
  <c r="N139" i="1" s="1"/>
  <c r="M135" i="1"/>
  <c r="N135" i="1" s="1"/>
  <c r="M136" i="1"/>
  <c r="N136" i="1" s="1"/>
  <c r="L131" i="1"/>
  <c r="N131" i="1" s="1"/>
  <c r="L132" i="1"/>
  <c r="N132" i="1" s="1"/>
  <c r="L133" i="1"/>
  <c r="N133" i="1" s="1"/>
  <c r="L140" i="1"/>
  <c r="N140" i="1" s="1"/>
  <c r="L134" i="1"/>
  <c r="N134" i="1" s="1"/>
  <c r="L120" i="1"/>
  <c r="N120" i="1" s="1"/>
  <c r="L126" i="1"/>
  <c r="M126" i="1"/>
  <c r="M128" i="1"/>
  <c r="N128" i="1" s="1"/>
  <c r="M127" i="1"/>
  <c r="N127" i="1" s="1"/>
  <c r="M125" i="1"/>
  <c r="N125" i="1" s="1"/>
  <c r="M124" i="1"/>
  <c r="N124" i="1" s="1"/>
  <c r="M123" i="1"/>
  <c r="N123" i="1" s="1"/>
  <c r="M122" i="1"/>
  <c r="N122" i="1" s="1"/>
  <c r="M121" i="1"/>
  <c r="N121" i="1" s="1"/>
  <c r="M99" i="1"/>
  <c r="N99" i="1" s="1"/>
  <c r="L98" i="1"/>
  <c r="N98" i="1" s="1"/>
  <c r="H97" i="1"/>
  <c r="M97" i="1" s="1"/>
  <c r="H96" i="1"/>
  <c r="M96" i="1" s="1"/>
  <c r="H95" i="1"/>
  <c r="M95" i="1" s="1"/>
  <c r="H94" i="1"/>
  <c r="M94" i="1" s="1"/>
  <c r="F91" i="1"/>
  <c r="H91" i="1" s="1"/>
  <c r="F88" i="1"/>
  <c r="H88" i="1" s="1"/>
  <c r="M88" i="1" s="1"/>
  <c r="F87" i="1"/>
  <c r="H87" i="1" s="1"/>
  <c r="F86" i="1"/>
  <c r="H86" i="1" s="1"/>
  <c r="M86" i="1" s="1"/>
  <c r="F85" i="1"/>
  <c r="H85" i="1" s="1"/>
  <c r="M85" i="1" s="1"/>
  <c r="F84" i="1"/>
  <c r="H84" i="1" s="1"/>
  <c r="F83" i="1"/>
  <c r="H83" i="1" s="1"/>
  <c r="F82" i="1"/>
  <c r="H82" i="1" s="1"/>
  <c r="M82" i="1" s="1"/>
  <c r="F81" i="1"/>
  <c r="H81" i="1" s="1"/>
  <c r="M81" i="1" s="1"/>
  <c r="F80" i="1"/>
  <c r="H75" i="1"/>
  <c r="H74" i="1"/>
  <c r="H68" i="1"/>
  <c r="H67" i="1"/>
  <c r="H66" i="1"/>
  <c r="H65" i="1"/>
  <c r="H62" i="1"/>
  <c r="H61" i="1"/>
  <c r="H60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M31" i="1" s="1"/>
  <c r="H30" i="1"/>
  <c r="M30" i="1" s="1"/>
  <c r="H29" i="1"/>
  <c r="M29" i="1" s="1"/>
  <c r="H28" i="1"/>
  <c r="M28" i="1" s="1"/>
  <c r="H26" i="1"/>
  <c r="M26" i="1" s="1"/>
  <c r="H23" i="1"/>
  <c r="M23" i="1" s="1"/>
  <c r="H22" i="1"/>
  <c r="M22" i="1" s="1"/>
  <c r="H21" i="1"/>
  <c r="M21" i="1" s="1"/>
  <c r="F71" i="1"/>
  <c r="H71" i="1" s="1"/>
  <c r="F27" i="1"/>
  <c r="H27" i="1" s="1"/>
  <c r="M27" i="1" s="1"/>
  <c r="F25" i="1"/>
  <c r="H25" i="1" s="1"/>
  <c r="M25" i="1" s="1"/>
  <c r="F24" i="1"/>
  <c r="H24" i="1" s="1"/>
  <c r="M24" i="1" s="1"/>
  <c r="N322" i="1" l="1"/>
  <c r="H80" i="1"/>
  <c r="M80" i="1" s="1"/>
  <c r="N245" i="1"/>
  <c r="N215" i="1"/>
  <c r="N237" i="1"/>
  <c r="N235" i="1"/>
  <c r="N243" i="1"/>
  <c r="N214" i="1"/>
  <c r="N221" i="1"/>
  <c r="N126" i="1"/>
  <c r="L83" i="1"/>
  <c r="M83" i="1"/>
  <c r="L87" i="1"/>
  <c r="M87" i="1"/>
  <c r="M84" i="1"/>
  <c r="L84" i="1"/>
  <c r="M91" i="1"/>
  <c r="L91" i="1"/>
  <c r="L88" i="1"/>
  <c r="N88" i="1" s="1"/>
  <c r="L94" i="1"/>
  <c r="N94" i="1" s="1"/>
  <c r="L95" i="1"/>
  <c r="N95" i="1" s="1"/>
  <c r="L96" i="1"/>
  <c r="N96" i="1" s="1"/>
  <c r="L97" i="1"/>
  <c r="N97" i="1" s="1"/>
  <c r="L81" i="1"/>
  <c r="N81" i="1" s="1"/>
  <c r="L85" i="1"/>
  <c r="N85" i="1" s="1"/>
  <c r="L82" i="1"/>
  <c r="N82" i="1" s="1"/>
  <c r="L86" i="1"/>
  <c r="N86" i="1" s="1"/>
  <c r="L32" i="1"/>
  <c r="M32" i="1"/>
  <c r="L36" i="1"/>
  <c r="M36" i="1"/>
  <c r="L40" i="1"/>
  <c r="M40" i="1"/>
  <c r="L44" i="1"/>
  <c r="M44" i="1"/>
  <c r="L48" i="1"/>
  <c r="M48" i="1"/>
  <c r="L52" i="1"/>
  <c r="M52" i="1"/>
  <c r="L56" i="1"/>
  <c r="M56" i="1"/>
  <c r="L60" i="1"/>
  <c r="M60" i="1"/>
  <c r="L68" i="1"/>
  <c r="M68" i="1"/>
  <c r="L22" i="1"/>
  <c r="N22" i="1" s="1"/>
  <c r="L24" i="1"/>
  <c r="N24" i="1" s="1"/>
  <c r="L26" i="1"/>
  <c r="N26" i="1" s="1"/>
  <c r="L28" i="1"/>
  <c r="N28" i="1" s="1"/>
  <c r="L30" i="1"/>
  <c r="N30" i="1" s="1"/>
  <c r="M33" i="1"/>
  <c r="L33" i="1"/>
  <c r="M37" i="1"/>
  <c r="L37" i="1"/>
  <c r="M41" i="1"/>
  <c r="L41" i="1"/>
  <c r="M45" i="1"/>
  <c r="L45" i="1"/>
  <c r="M49" i="1"/>
  <c r="L49" i="1"/>
  <c r="M53" i="1"/>
  <c r="L53" i="1"/>
  <c r="M57" i="1"/>
  <c r="L57" i="1"/>
  <c r="M61" i="1"/>
  <c r="L61" i="1"/>
  <c r="L65" i="1"/>
  <c r="M65" i="1"/>
  <c r="L34" i="1"/>
  <c r="M34" i="1"/>
  <c r="L38" i="1"/>
  <c r="M38" i="1"/>
  <c r="L42" i="1"/>
  <c r="M42" i="1"/>
  <c r="L46" i="1"/>
  <c r="M46" i="1"/>
  <c r="L50" i="1"/>
  <c r="M50" i="1"/>
  <c r="L54" i="1"/>
  <c r="M54" i="1"/>
  <c r="L62" i="1"/>
  <c r="M62" i="1"/>
  <c r="M66" i="1"/>
  <c r="L66" i="1"/>
  <c r="M74" i="1"/>
  <c r="L74" i="1"/>
  <c r="L21" i="1"/>
  <c r="L23" i="1"/>
  <c r="N23" i="1" s="1"/>
  <c r="L25" i="1"/>
  <c r="N25" i="1" s="1"/>
  <c r="L27" i="1"/>
  <c r="N27" i="1" s="1"/>
  <c r="L29" i="1"/>
  <c r="N29" i="1" s="1"/>
  <c r="L31" i="1"/>
  <c r="N31" i="1" s="1"/>
  <c r="M35" i="1"/>
  <c r="L35" i="1"/>
  <c r="M39" i="1"/>
  <c r="L39" i="1"/>
  <c r="M43" i="1"/>
  <c r="L43" i="1"/>
  <c r="M47" i="1"/>
  <c r="L47" i="1"/>
  <c r="M51" i="1"/>
  <c r="L51" i="1"/>
  <c r="M55" i="1"/>
  <c r="L55" i="1"/>
  <c r="M67" i="1"/>
  <c r="L67" i="1"/>
  <c r="M71" i="1"/>
  <c r="L71" i="1"/>
  <c r="L75" i="1"/>
  <c r="M75" i="1"/>
  <c r="N21" i="1" l="1"/>
  <c r="M101" i="1"/>
  <c r="L80" i="1"/>
  <c r="L101" i="1" s="1"/>
  <c r="N84" i="1"/>
  <c r="N87" i="1"/>
  <c r="N91" i="1"/>
  <c r="N83" i="1"/>
  <c r="N54" i="1"/>
  <c r="N46" i="1"/>
  <c r="N38" i="1"/>
  <c r="N65" i="1"/>
  <c r="N67" i="1"/>
  <c r="N51" i="1"/>
  <c r="N43" i="1"/>
  <c r="N35" i="1"/>
  <c r="N74" i="1"/>
  <c r="N61" i="1"/>
  <c r="N53" i="1"/>
  <c r="N45" i="1"/>
  <c r="N37" i="1"/>
  <c r="N62" i="1"/>
  <c r="N66" i="1"/>
  <c r="N48" i="1"/>
  <c r="N40" i="1"/>
  <c r="N32" i="1"/>
  <c r="N68" i="1"/>
  <c r="N60" i="1"/>
  <c r="N44" i="1"/>
  <c r="N75" i="1"/>
  <c r="N50" i="1"/>
  <c r="N42" i="1"/>
  <c r="N34" i="1"/>
  <c r="N52" i="1"/>
  <c r="N36" i="1"/>
  <c r="N71" i="1"/>
  <c r="N55" i="1"/>
  <c r="N47" i="1"/>
  <c r="N39" i="1"/>
  <c r="N57" i="1"/>
  <c r="N49" i="1"/>
  <c r="N41" i="1"/>
  <c r="N33" i="1"/>
  <c r="N56" i="1"/>
  <c r="H142" i="1"/>
  <c r="M142" i="1" s="1"/>
  <c r="N80" i="1" l="1"/>
  <c r="N101" i="1"/>
  <c r="L142" i="1"/>
  <c r="N142" i="1" s="1"/>
  <c r="H115" i="1" l="1"/>
  <c r="M115" i="1" s="1"/>
  <c r="H148" i="1"/>
  <c r="L148" i="1" s="1"/>
  <c r="H149" i="1"/>
  <c r="L149" i="1" s="1"/>
  <c r="H180" i="1"/>
  <c r="M180" i="1" s="1"/>
  <c r="H178" i="1"/>
  <c r="L178" i="1" s="1"/>
  <c r="H285" i="1"/>
  <c r="M285" i="1" s="1"/>
  <c r="H276" i="1"/>
  <c r="M276" i="1" s="1"/>
  <c r="H211" i="1"/>
  <c r="M211" i="1" s="1"/>
  <c r="H209" i="1"/>
  <c r="M209" i="1" s="1"/>
  <c r="H208" i="1"/>
  <c r="M208" i="1" s="1"/>
  <c r="H207" i="1"/>
  <c r="M207" i="1" s="1"/>
  <c r="H205" i="1"/>
  <c r="L205" i="1" l="1"/>
  <c r="H206" i="1"/>
  <c r="M149" i="1"/>
  <c r="N149" i="1" s="1"/>
  <c r="L115" i="1"/>
  <c r="N115" i="1" s="1"/>
  <c r="M148" i="1"/>
  <c r="N148" i="1" s="1"/>
  <c r="M178" i="1"/>
  <c r="N178" i="1" s="1"/>
  <c r="L180" i="1"/>
  <c r="N180" i="1" s="1"/>
  <c r="L276" i="1"/>
  <c r="N276" i="1" s="1"/>
  <c r="L285" i="1"/>
  <c r="N285" i="1" s="1"/>
  <c r="M205" i="1"/>
  <c r="L208" i="1"/>
  <c r="N208" i="1" s="1"/>
  <c r="L209" i="1"/>
  <c r="N209" i="1" s="1"/>
  <c r="L211" i="1"/>
  <c r="N211" i="1" s="1"/>
  <c r="L207" i="1"/>
  <c r="N207" i="1" s="1"/>
  <c r="N205" i="1" l="1"/>
  <c r="L206" i="1"/>
  <c r="M206" i="1"/>
  <c r="N407" i="1"/>
  <c r="M407" i="1"/>
  <c r="L407" i="1"/>
  <c r="H406" i="1"/>
  <c r="H405" i="1"/>
  <c r="H404" i="1"/>
  <c r="N403" i="1"/>
  <c r="M403" i="1"/>
  <c r="L403" i="1"/>
  <c r="N378" i="1"/>
  <c r="M378" i="1"/>
  <c r="L378" i="1"/>
  <c r="H376" i="1"/>
  <c r="H375" i="1"/>
  <c r="H374" i="1"/>
  <c r="H395" i="1"/>
  <c r="N394" i="1"/>
  <c r="M394" i="1"/>
  <c r="L394" i="1"/>
  <c r="H370" i="1"/>
  <c r="N168" i="1"/>
  <c r="M168" i="1"/>
  <c r="L168" i="1"/>
  <c r="H112" i="1"/>
  <c r="N16" i="1"/>
  <c r="M16" i="1"/>
  <c r="L16" i="1"/>
  <c r="H326" i="1"/>
  <c r="H325" i="1"/>
  <c r="N324" i="1"/>
  <c r="M324" i="1"/>
  <c r="L324" i="1"/>
  <c r="N397" i="1"/>
  <c r="M397" i="1"/>
  <c r="L397" i="1"/>
  <c r="N381" i="1"/>
  <c r="M381" i="1"/>
  <c r="L381" i="1"/>
  <c r="N371" i="1"/>
  <c r="M371" i="1"/>
  <c r="L371" i="1"/>
  <c r="N369" i="1"/>
  <c r="M369" i="1"/>
  <c r="L369" i="1"/>
  <c r="N361" i="1"/>
  <c r="M361" i="1"/>
  <c r="L361" i="1"/>
  <c r="N354" i="1"/>
  <c r="M354" i="1"/>
  <c r="L354" i="1"/>
  <c r="N335" i="1"/>
  <c r="M335" i="1"/>
  <c r="L335" i="1"/>
  <c r="N301" i="1"/>
  <c r="M301" i="1"/>
  <c r="L301" i="1"/>
  <c r="N293" i="1"/>
  <c r="M293" i="1"/>
  <c r="L293" i="1"/>
  <c r="N290" i="1"/>
  <c r="M290" i="1"/>
  <c r="L290" i="1"/>
  <c r="N282" i="1"/>
  <c r="M282" i="1"/>
  <c r="L282" i="1"/>
  <c r="N275" i="1"/>
  <c r="M275" i="1"/>
  <c r="L275" i="1"/>
  <c r="N266" i="1"/>
  <c r="M266" i="1"/>
  <c r="L266" i="1"/>
  <c r="N249" i="1"/>
  <c r="M249" i="1"/>
  <c r="L249" i="1"/>
  <c r="N187" i="1"/>
  <c r="M187" i="1"/>
  <c r="L187" i="1"/>
  <c r="N184" i="1"/>
  <c r="M184" i="1"/>
  <c r="L184" i="1"/>
  <c r="N157" i="1"/>
  <c r="M157" i="1"/>
  <c r="L157" i="1"/>
  <c r="N154" i="1"/>
  <c r="M154" i="1"/>
  <c r="L154" i="1"/>
  <c r="N146" i="1"/>
  <c r="M146" i="1"/>
  <c r="L146" i="1"/>
  <c r="N143" i="1"/>
  <c r="M143" i="1"/>
  <c r="L143" i="1"/>
  <c r="N119" i="1"/>
  <c r="N144" i="1" s="1"/>
  <c r="M119" i="1"/>
  <c r="L119" i="1"/>
  <c r="N116" i="1"/>
  <c r="M116" i="1"/>
  <c r="L116" i="1"/>
  <c r="N111" i="1"/>
  <c r="M111" i="1"/>
  <c r="L111" i="1"/>
  <c r="N105" i="1"/>
  <c r="M105" i="1"/>
  <c r="L105" i="1"/>
  <c r="N103" i="1"/>
  <c r="N109" i="1" s="1"/>
  <c r="M103" i="1"/>
  <c r="L103" i="1"/>
  <c r="L76" i="1"/>
  <c r="L77" i="1" s="1"/>
  <c r="M76" i="1"/>
  <c r="M77" i="1" s="1"/>
  <c r="N76" i="1"/>
  <c r="N77" i="1" s="1"/>
  <c r="H267" i="1"/>
  <c r="H263" i="1"/>
  <c r="H169" i="1"/>
  <c r="H147" i="1"/>
  <c r="H299" i="1"/>
  <c r="H298" i="1"/>
  <c r="H297" i="1"/>
  <c r="H296" i="1"/>
  <c r="H295" i="1"/>
  <c r="H294" i="1"/>
  <c r="H362" i="1"/>
  <c r="H355" i="1"/>
  <c r="H336" i="1"/>
  <c r="H287" i="1"/>
  <c r="H15" i="1"/>
  <c r="H14" i="1"/>
  <c r="H13" i="1"/>
  <c r="H12" i="1"/>
  <c r="H11" i="1"/>
  <c r="H10" i="1"/>
  <c r="B10" i="1"/>
  <c r="L144" i="1" l="1"/>
  <c r="L109" i="1"/>
  <c r="M109" i="1"/>
  <c r="M144" i="1"/>
  <c r="N206" i="1"/>
  <c r="M406" i="1"/>
  <c r="L406" i="1"/>
  <c r="M405" i="1"/>
  <c r="L405" i="1"/>
  <c r="M404" i="1"/>
  <c r="L404" i="1"/>
  <c r="M376" i="1"/>
  <c r="L376" i="1"/>
  <c r="M375" i="1"/>
  <c r="L375" i="1"/>
  <c r="M374" i="1"/>
  <c r="L374" i="1"/>
  <c r="M395" i="1"/>
  <c r="M401" i="1" s="1"/>
  <c r="L395" i="1"/>
  <c r="L401" i="1" s="1"/>
  <c r="B11" i="1"/>
  <c r="M326" i="1"/>
  <c r="L326" i="1"/>
  <c r="M325" i="1"/>
  <c r="L325" i="1"/>
  <c r="L267" i="1"/>
  <c r="M267" i="1"/>
  <c r="M263" i="1"/>
  <c r="L263" i="1"/>
  <c r="M169" i="1"/>
  <c r="M185" i="1" s="1"/>
  <c r="L169" i="1"/>
  <c r="L185" i="1" s="1"/>
  <c r="M112" i="1"/>
  <c r="M117" i="1" s="1"/>
  <c r="L112" i="1"/>
  <c r="L117" i="1" s="1"/>
  <c r="M147" i="1"/>
  <c r="M155" i="1" s="1"/>
  <c r="L147" i="1"/>
  <c r="L155" i="1" s="1"/>
  <c r="M299" i="1"/>
  <c r="L299" i="1"/>
  <c r="M298" i="1"/>
  <c r="L298" i="1"/>
  <c r="L297" i="1"/>
  <c r="M297" i="1"/>
  <c r="L296" i="1"/>
  <c r="M296" i="1"/>
  <c r="M295" i="1"/>
  <c r="L295" i="1"/>
  <c r="M294" i="1"/>
  <c r="L294" i="1"/>
  <c r="L370" i="1"/>
  <c r="M370" i="1"/>
  <c r="L362" i="1"/>
  <c r="M362" i="1"/>
  <c r="M355" i="1"/>
  <c r="L355" i="1"/>
  <c r="M336" i="1"/>
  <c r="L336" i="1"/>
  <c r="M287" i="1"/>
  <c r="L287" i="1"/>
  <c r="M15" i="1"/>
  <c r="L15" i="1"/>
  <c r="L14" i="1"/>
  <c r="M14" i="1"/>
  <c r="L13" i="1"/>
  <c r="M13" i="1"/>
  <c r="M12" i="1"/>
  <c r="L12" i="1"/>
  <c r="L11" i="1"/>
  <c r="M11" i="1"/>
  <c r="L10" i="1"/>
  <c r="M10" i="1"/>
  <c r="L408" i="1" l="1"/>
  <c r="M408" i="1"/>
  <c r="L291" i="1"/>
  <c r="L333" i="1"/>
  <c r="M372" i="1"/>
  <c r="L309" i="1"/>
  <c r="M291" i="1"/>
  <c r="L372" i="1"/>
  <c r="M309" i="1"/>
  <c r="M333" i="1"/>
  <c r="M379" i="1"/>
  <c r="M17" i="1"/>
  <c r="L17" i="1"/>
  <c r="L410" i="1" s="1"/>
  <c r="L379" i="1"/>
  <c r="N15" i="1"/>
  <c r="N375" i="1"/>
  <c r="N11" i="1"/>
  <c r="N12" i="1"/>
  <c r="N395" i="1"/>
  <c r="N406" i="1"/>
  <c r="N405" i="1"/>
  <c r="N376" i="1"/>
  <c r="N169" i="1"/>
  <c r="N404" i="1"/>
  <c r="N374" i="1"/>
  <c r="N299" i="1"/>
  <c r="N295" i="1"/>
  <c r="B12" i="1"/>
  <c r="N298" i="1"/>
  <c r="N112" i="1"/>
  <c r="N117" i="1" s="1"/>
  <c r="N326" i="1"/>
  <c r="N325" i="1"/>
  <c r="N333" i="1" s="1"/>
  <c r="N263" i="1"/>
  <c r="N294" i="1"/>
  <c r="N287" i="1"/>
  <c r="N336" i="1"/>
  <c r="N355" i="1"/>
  <c r="N297" i="1"/>
  <c r="N10" i="1"/>
  <c r="N362" i="1"/>
  <c r="N267" i="1"/>
  <c r="N296" i="1"/>
  <c r="N370" i="1"/>
  <c r="N147" i="1"/>
  <c r="N155" i="1" s="1"/>
  <c r="N13" i="1"/>
  <c r="N14" i="1"/>
  <c r="M410" i="1" l="1"/>
  <c r="N291" i="1"/>
  <c r="N17" i="1"/>
  <c r="N185" i="1"/>
  <c r="N372" i="1"/>
  <c r="N379" i="1"/>
  <c r="N401" i="1"/>
  <c r="N309" i="1"/>
  <c r="N408" i="1"/>
  <c r="B13" i="1"/>
  <c r="N410" i="1" l="1"/>
  <c r="N414" i="1" s="1"/>
  <c r="B14" i="1"/>
  <c r="N413" i="1" l="1"/>
  <c r="N411" i="1"/>
  <c r="N415" i="1"/>
  <c r="N412" i="1"/>
  <c r="M3" i="1"/>
  <c r="B15" i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60" i="1" s="1"/>
  <c r="B61" i="1" s="1"/>
  <c r="B62" i="1" s="1"/>
  <c r="B65" i="1" s="1"/>
  <c r="B66" i="1" s="1"/>
  <c r="B67" i="1" s="1"/>
  <c r="B68" i="1" s="1"/>
  <c r="B71" i="1" s="1"/>
  <c r="B74" i="1" s="1"/>
  <c r="B75" i="1" s="1"/>
  <c r="B80" i="1" s="1"/>
  <c r="B81" i="1" s="1"/>
  <c r="B82" i="1" s="1"/>
  <c r="B83" i="1" s="1"/>
  <c r="B84" i="1" s="1"/>
  <c r="B85" i="1" s="1"/>
  <c r="B86" i="1" s="1"/>
  <c r="B87" i="1" s="1"/>
  <c r="B88" i="1" s="1"/>
  <c r="B91" i="1" s="1"/>
  <c r="B94" i="1" s="1"/>
  <c r="B95" i="1" s="1"/>
  <c r="B96" i="1" s="1"/>
  <c r="B97" i="1" s="1"/>
  <c r="B98" i="1" s="1"/>
  <c r="B99" i="1" s="1"/>
  <c r="B104" i="1" s="1"/>
  <c r="B107" i="1" s="1"/>
  <c r="B112" i="1" s="1"/>
  <c r="B115" i="1" s="1"/>
  <c r="B120" i="1" s="1"/>
  <c r="B121" i="1" s="1"/>
  <c r="B122" i="1" s="1"/>
  <c r="B123" i="1" s="1"/>
  <c r="B124" i="1" s="1"/>
  <c r="B125" i="1" s="1"/>
  <c r="B126" i="1" s="1"/>
  <c r="B127" i="1" s="1"/>
  <c r="B128" i="1" s="1"/>
  <c r="B131" i="1" s="1"/>
  <c r="B132" i="1" s="1"/>
  <c r="B133" i="1" s="1"/>
  <c r="B134" i="1" s="1"/>
  <c r="B135" i="1" s="1"/>
  <c r="B136" i="1" s="1"/>
  <c r="B139" i="1" s="1"/>
  <c r="B140" i="1" s="1"/>
  <c r="B142" i="1" s="1"/>
  <c r="B147" i="1" s="1"/>
  <c r="B148" i="1" s="1"/>
  <c r="B149" i="1" s="1"/>
  <c r="B152" i="1" s="1"/>
  <c r="B153" i="1" s="1"/>
  <c r="B158" i="1" s="1"/>
  <c r="B159" i="1" s="1"/>
  <c r="B160" i="1" s="1"/>
  <c r="B161" i="1" s="1"/>
  <c r="B162" i="1" s="1"/>
  <c r="B163" i="1" s="1"/>
  <c r="B164" i="1" s="1"/>
  <c r="B165" i="1" s="1"/>
  <c r="B166" i="1" s="1"/>
  <c r="B169" i="1" s="1"/>
  <c r="B170" i="1" s="1"/>
  <c r="B171" i="1" s="1"/>
  <c r="B172" i="1" s="1"/>
  <c r="B173" i="1" s="1"/>
  <c r="B174" i="1" s="1"/>
  <c r="B175" i="1" s="1"/>
  <c r="B178" i="1" s="1"/>
  <c r="B179" i="1" s="1"/>
  <c r="B180" i="1" s="1"/>
  <c r="B183" i="1" s="1"/>
  <c r="B189" i="1" s="1"/>
  <c r="B190" i="1" s="1"/>
  <c r="B191" i="1" s="1"/>
  <c r="B192" i="1" s="1"/>
  <c r="B193" i="1" s="1"/>
  <c r="B194" i="1" s="1"/>
  <c r="B197" i="1" s="1"/>
  <c r="B198" i="1" s="1"/>
  <c r="B199" i="1" s="1"/>
  <c r="B200" i="1" s="1"/>
  <c r="B201" i="1" s="1"/>
  <c r="B202" i="1" s="1"/>
  <c r="B205" i="1" s="1"/>
  <c r="B206" i="1" s="1"/>
  <c r="B207" i="1" s="1"/>
  <c r="B208" i="1" s="1"/>
  <c r="B209" i="1" s="1"/>
  <c r="B210" i="1" s="1"/>
  <c r="B211" i="1" s="1"/>
  <c r="B214" i="1" s="1"/>
  <c r="B215" i="1" s="1"/>
  <c r="B216" i="1" s="1"/>
  <c r="B219" i="1" s="1"/>
  <c r="B220" i="1" s="1"/>
  <c r="B221" i="1" s="1"/>
  <c r="B222" i="1" s="1"/>
  <c r="B226" i="1" s="1"/>
  <c r="B227" i="1" s="1"/>
  <c r="B228" i="1" s="1"/>
  <c r="B229" i="1" s="1"/>
  <c r="B230" i="1" s="1"/>
  <c r="B231" i="1" s="1"/>
  <c r="B234" i="1" s="1"/>
  <c r="B235" i="1" s="1"/>
  <c r="B236" i="1" s="1"/>
  <c r="B237" i="1" s="1"/>
  <c r="B238" i="1" s="1"/>
  <c r="B239" i="1" s="1"/>
  <c r="B242" i="1" s="1"/>
  <c r="B243" i="1" s="1"/>
  <c r="B244" i="1" s="1"/>
  <c r="B245" i="1" s="1"/>
  <c r="B246" i="1" s="1"/>
  <c r="B247" i="1" s="1"/>
  <c r="B250" i="1" s="1"/>
  <c r="B251" i="1" s="1"/>
  <c r="B252" i="1" s="1"/>
  <c r="B253" i="1" s="1"/>
  <c r="B254" i="1" s="1"/>
  <c r="B257" i="1" s="1"/>
  <c r="B258" i="1" s="1"/>
  <c r="B259" i="1" s="1"/>
  <c r="B260" i="1" s="1"/>
  <c r="B263" i="1" s="1"/>
  <c r="B264" i="1" s="1"/>
  <c r="B267" i="1" s="1"/>
  <c r="B268" i="1" s="1"/>
  <c r="B269" i="1" s="1"/>
  <c r="B272" i="1" s="1"/>
  <c r="B273" i="1" s="1"/>
  <c r="B276" i="1" s="1"/>
  <c r="B277" i="1" s="1"/>
  <c r="B278" i="1" s="1"/>
  <c r="B279" i="1" s="1"/>
  <c r="B280" i="1" s="1"/>
  <c r="B283" i="1" s="1"/>
  <c r="B284" i="1" s="1"/>
  <c r="B285" i="1" s="1"/>
  <c r="B286" i="1" s="1"/>
  <c r="B287" i="1" s="1"/>
  <c r="B288" i="1" s="1"/>
  <c r="B289" i="1" s="1"/>
  <c r="B294" i="1" s="1"/>
  <c r="B295" i="1" s="1"/>
  <c r="B296" i="1" s="1"/>
  <c r="B297" i="1" s="1"/>
  <c r="B298" i="1" s="1"/>
  <c r="B299" i="1" s="1"/>
  <c r="B302" i="1" s="1"/>
  <c r="B303" i="1" s="1"/>
  <c r="B304" i="1" s="1"/>
  <c r="B305" i="1" s="1"/>
  <c r="B306" i="1" s="1"/>
  <c r="B307" i="1" s="1"/>
  <c r="B312" i="1" s="1"/>
  <c r="B313" i="1" s="1"/>
  <c r="B314" i="1" s="1"/>
  <c r="B315" i="1" s="1"/>
  <c r="B316" i="1" s="1"/>
  <c r="B317" i="1" s="1"/>
  <c r="B318" i="1" s="1"/>
  <c r="B319" i="1" s="1"/>
  <c r="B325" i="1" s="1"/>
  <c r="B326" i="1" s="1"/>
  <c r="B327" i="1" s="1"/>
  <c r="B328" i="1" s="1"/>
  <c r="B331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5" i="1" s="1"/>
  <c r="B356" i="1" s="1"/>
  <c r="B357" i="1" s="1"/>
  <c r="B358" i="1" s="1"/>
  <c r="B359" i="1" s="1"/>
  <c r="B362" i="1" s="1"/>
  <c r="B363" i="1" s="1"/>
  <c r="B364" i="1" s="1"/>
  <c r="B365" i="1" s="1"/>
  <c r="B366" i="1" s="1"/>
  <c r="B367" i="1" s="1"/>
  <c r="B370" i="1" s="1"/>
  <c r="B374" i="1" s="1"/>
  <c r="B375" i="1" s="1"/>
  <c r="B376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5" i="1" s="1"/>
  <c r="B398" i="1" s="1"/>
  <c r="B399" i="1" s="1"/>
  <c r="B404" i="1" s="1"/>
  <c r="B405" i="1" s="1"/>
  <c r="B406" i="1" s="1"/>
  <c r="B424" i="1" s="1"/>
  <c r="B425" i="1" s="1"/>
  <c r="B426" i="1" s="1"/>
  <c r="B427" i="1" s="1"/>
  <c r="B428" i="1" s="1"/>
  <c r="B429" i="1" s="1"/>
  <c r="B430" i="1" s="1"/>
  <c r="B435" i="1" s="1"/>
  <c r="B440" i="1" s="1"/>
  <c r="B441" i="1" s="1"/>
  <c r="B442" i="1" s="1"/>
  <c r="B443" i="1" s="1"/>
  <c r="B444" i="1" s="1"/>
  <c r="B445" i="1" s="1"/>
  <c r="B446" i="1" s="1"/>
  <c r="B449" i="1" s="1"/>
  <c r="B451" i="1" s="1"/>
  <c r="B456" i="1" s="1"/>
  <c r="B457" i="1" s="1"/>
  <c r="B460" i="1" s="1"/>
  <c r="B461" i="1" s="1"/>
  <c r="B462" i="1" s="1"/>
  <c r="B463" i="1" s="1"/>
  <c r="B469" i="1" s="1"/>
  <c r="B470" i="1" s="1"/>
  <c r="B471" i="1" s="1"/>
  <c r="B474" i="1" s="1"/>
  <c r="B475" i="1" s="1"/>
  <c r="B478" i="1" s="1"/>
  <c r="B479" i="1" s="1"/>
  <c r="B482" i="1" s="1"/>
  <c r="B485" i="1" s="1"/>
  <c r="B486" i="1" s="1"/>
  <c r="B487" i="1" s="1"/>
  <c r="B488" i="1" s="1"/>
  <c r="B493" i="1" s="1"/>
  <c r="B494" i="1" s="1"/>
  <c r="B499" i="1" s="1"/>
  <c r="B517" i="1" s="1"/>
  <c r="B518" i="1" s="1"/>
  <c r="B519" i="1" s="1"/>
  <c r="B520" i="1" s="1"/>
  <c r="B521" i="1" s="1"/>
  <c r="B522" i="1" s="1"/>
  <c r="B523" i="1" s="1"/>
  <c r="B524" i="1" s="1"/>
  <c r="B527" i="1" s="1"/>
  <c r="B528" i="1" s="1"/>
  <c r="B533" i="1" s="1"/>
  <c r="B536" i="1" s="1"/>
  <c r="B539" i="1" s="1"/>
  <c r="B542" i="1" s="1"/>
  <c r="B547" i="1" s="1"/>
  <c r="B548" i="1" s="1"/>
  <c r="B549" i="1" s="1"/>
  <c r="B550" i="1" s="1"/>
  <c r="B551" i="1" s="1"/>
  <c r="B552" i="1" s="1"/>
  <c r="B557" i="1" s="1"/>
  <c r="B558" i="1" s="1"/>
  <c r="B559" i="1" s="1"/>
  <c r="B560" i="1" s="1"/>
  <c r="B561" i="1" s="1"/>
  <c r="N416" i="1" l="1"/>
  <c r="M4" i="1"/>
  <c r="M6" i="1" s="1"/>
  <c r="N508" i="1" l="1"/>
  <c r="N509" i="1" s="1"/>
</calcChain>
</file>

<file path=xl/sharedStrings.xml><?xml version="1.0" encoding="utf-8"?>
<sst xmlns="http://schemas.openxmlformats.org/spreadsheetml/2006/main" count="1335" uniqueCount="401">
  <si>
    <t>AMOUNT</t>
  </si>
  <si>
    <t>PROJECT:</t>
  </si>
  <si>
    <t>Subtotal</t>
  </si>
  <si>
    <t>Over &amp; Profit</t>
  </si>
  <si>
    <t>LOCATION:</t>
  </si>
  <si>
    <t>Total</t>
  </si>
  <si>
    <t>S#</t>
  </si>
  <si>
    <t>Dwg.</t>
  </si>
  <si>
    <t>CSI NO</t>
  </si>
  <si>
    <t>DESCRIPTION</t>
  </si>
  <si>
    <t>QTY.</t>
  </si>
  <si>
    <t>Wastage</t>
  </si>
  <si>
    <t>Qty w/ Waste</t>
  </si>
  <si>
    <t>UNIT</t>
  </si>
  <si>
    <t>UNIT LABOR COST</t>
  </si>
  <si>
    <t>UNIT MATERIAL
COST</t>
  </si>
  <si>
    <t>TOTAL LABOR COST</t>
  </si>
  <si>
    <t>TOTAL MATERIAL
COST</t>
  </si>
  <si>
    <t>TOTAL COST</t>
  </si>
  <si>
    <t>DIVISION 01-GENERAL REQUIREMENTS</t>
  </si>
  <si>
    <t>Mobilization</t>
  </si>
  <si>
    <t>LS</t>
  </si>
  <si>
    <t>Supervision</t>
  </si>
  <si>
    <t>Office overheads</t>
  </si>
  <si>
    <t>Temporary facilities and controls</t>
  </si>
  <si>
    <t>Project Closeouts</t>
  </si>
  <si>
    <t>Submittal and approval</t>
  </si>
  <si>
    <t/>
  </si>
  <si>
    <t>EA</t>
  </si>
  <si>
    <t>TOTAL AMOUNT</t>
  </si>
  <si>
    <t>TOTAL BASEBID</t>
  </si>
  <si>
    <t>NOTES:</t>
  </si>
  <si>
    <t>Furnish &amp; Installation</t>
  </si>
  <si>
    <t>Non-union Wage Rates Are Used</t>
  </si>
  <si>
    <t>MOBILIZATION  (10%)</t>
  </si>
  <si>
    <t>PROFIT (10%)</t>
  </si>
  <si>
    <t>OVERHEAD (20%)</t>
  </si>
  <si>
    <t>INSURANCE (1%)</t>
  </si>
  <si>
    <t>SUPERVISION (9%)</t>
  </si>
  <si>
    <t>DIVISION 08 — OPENINGS</t>
  </si>
  <si>
    <t>DIVISION 02 — DEMOLITION</t>
  </si>
  <si>
    <t>DIVISION 06 — WOOD,PLASTICS &amp; COMPOSITES</t>
  </si>
  <si>
    <t>DIVISION 09 — FINISHES</t>
  </si>
  <si>
    <t>DRYWALLS</t>
  </si>
  <si>
    <t>FLOORING</t>
  </si>
  <si>
    <t>WALL FINISHES</t>
  </si>
  <si>
    <t>PAINT</t>
  </si>
  <si>
    <t>DIVISION 10 — SPECIALTIES</t>
  </si>
  <si>
    <t>DIVISION 22 — PLUMBING</t>
  </si>
  <si>
    <t>LF</t>
  </si>
  <si>
    <t>SF</t>
  </si>
  <si>
    <t>PLUMBING FIXTURES</t>
  </si>
  <si>
    <t>DIVISION 03 — CONCRETE</t>
  </si>
  <si>
    <t>DIVISION 05 — METALS</t>
  </si>
  <si>
    <t>SLAB ON GRADE</t>
  </si>
  <si>
    <t>WASTE &amp; VENT PIPES</t>
  </si>
  <si>
    <t>MISC.</t>
  </si>
  <si>
    <t>BATHROOM ACCESSORIES</t>
  </si>
  <si>
    <t>DIVISION 07 — THERMAL &amp; MOISTURE PROTECTION</t>
  </si>
  <si>
    <t>CEILING</t>
  </si>
  <si>
    <t>DIVISION 04 — MASONRY</t>
  </si>
  <si>
    <t>ROOFING</t>
  </si>
  <si>
    <t>DOORS &amp; FRAMES</t>
  </si>
  <si>
    <t>WATER PIPES</t>
  </si>
  <si>
    <t>DIVISION 32 — EXTERIOR IMPROVEMENTS</t>
  </si>
  <si>
    <t>SITE WORK</t>
  </si>
  <si>
    <t>EROSION CONTROL</t>
  </si>
  <si>
    <t>DIVISION 11 — EQUIPMENT</t>
  </si>
  <si>
    <t>DIVISION 12 — FURNISHINGS</t>
  </si>
  <si>
    <t>COUNTERTOPS</t>
  </si>
  <si>
    <t>DOOR HARDWARE</t>
  </si>
  <si>
    <t>Remove Tree</t>
  </si>
  <si>
    <t>CY</t>
  </si>
  <si>
    <t>LANDSCAPE</t>
  </si>
  <si>
    <t>DIVISION 33 — UTILITUES</t>
  </si>
  <si>
    <t>SITE UTILITIES</t>
  </si>
  <si>
    <t>DIVISION 31 — EARTHWOORK</t>
  </si>
  <si>
    <t>Excavation</t>
  </si>
  <si>
    <t>Backfill</t>
  </si>
  <si>
    <t>Mild Site Grading</t>
  </si>
  <si>
    <t>Note: 20% Fluff Factor is Added</t>
  </si>
  <si>
    <t>S2.01</t>
  </si>
  <si>
    <t>WALL BASE:</t>
  </si>
  <si>
    <t>MILLWORK</t>
  </si>
  <si>
    <t>WINDOWS</t>
  </si>
  <si>
    <t>CANOPY</t>
  </si>
  <si>
    <r>
      <rPr>
        <sz val="12"/>
        <color rgb="FFFF0000"/>
        <rFont val="Calibri"/>
        <family val="2"/>
        <scheme val="minor"/>
      </rPr>
      <t>ALLOWANCE:</t>
    </r>
    <r>
      <rPr>
        <sz val="12"/>
        <rFont val="Calibri"/>
        <family val="2"/>
        <scheme val="minor"/>
      </rPr>
      <t xml:space="preserve">
- SHIM &amp; BLOCKING</t>
    </r>
  </si>
  <si>
    <t>DEMOLITION</t>
  </si>
  <si>
    <t xml:space="preserve">Remove Portion Of Driveway </t>
  </si>
  <si>
    <t xml:space="preserve">Remove Concrete Ramp </t>
  </si>
  <si>
    <t xml:space="preserve">Remove Flatwork </t>
  </si>
  <si>
    <t>Remove Partition Wall</t>
  </si>
  <si>
    <t xml:space="preserve">Remove Portion Of Wall </t>
  </si>
  <si>
    <t xml:space="preserve">Remove Countertop </t>
  </si>
  <si>
    <t xml:space="preserve">Remove Portion Of Walk In Cooler/Freezer </t>
  </si>
  <si>
    <t>Remove Flooring</t>
  </si>
  <si>
    <t>Remove All Damaged Tile Around Floor Drain</t>
  </si>
  <si>
    <t>Allowance For Removal Of Wall Mounted Light Fixtures</t>
  </si>
  <si>
    <t>Remove ACT Ceiling</t>
  </si>
  <si>
    <t>Remove &amp; Reinstall ACT Ceiling</t>
  </si>
  <si>
    <t>Remove Gypsum Board Ceiling</t>
  </si>
  <si>
    <t>Remove Ceiling @ Shower</t>
  </si>
  <si>
    <t xml:space="preserve">Remove Metal Siding </t>
  </si>
  <si>
    <t xml:space="preserve">Remove Curb &amp; Gutter </t>
  </si>
  <si>
    <t xml:space="preserve">Remove Locker &amp; Locker Base </t>
  </si>
  <si>
    <t xml:space="preserve">Remove Millwork </t>
  </si>
  <si>
    <t xml:space="preserve">Remove Tracks For Sectional Doors </t>
  </si>
  <si>
    <t>Remove Doors w/ Frame</t>
  </si>
  <si>
    <t xml:space="preserve">Remove Barn Door </t>
  </si>
  <si>
    <t xml:space="preserve">Remove Drinking Fountain </t>
  </si>
  <si>
    <t>Remove Marker Board</t>
  </si>
  <si>
    <t xml:space="preserve">Remove Mirror </t>
  </si>
  <si>
    <t>Remove Paper Towel &amp; Soap Dispenser</t>
  </si>
  <si>
    <t xml:space="preserve">Remove Shower </t>
  </si>
  <si>
    <t xml:space="preserve">Remove Through-Wall Vent Exhaust </t>
  </si>
  <si>
    <t xml:space="preserve">Remove Window Covering </t>
  </si>
  <si>
    <t xml:space="preserve">Remove Exit Sign </t>
  </si>
  <si>
    <t xml:space="preserve">Remove TV w/ Bracket </t>
  </si>
  <si>
    <t>Remove Sprinkler Head</t>
  </si>
  <si>
    <t xml:space="preserve">Remove Equipment </t>
  </si>
  <si>
    <t>Remove Light Fixtures</t>
  </si>
  <si>
    <t xml:space="preserve">Remove Walk-In Cooler/Freezer Entirely </t>
  </si>
  <si>
    <t xml:space="preserve">Remove Plumbing Fixtures </t>
  </si>
  <si>
    <t>SAWCUT</t>
  </si>
  <si>
    <t>Sawcut For Driveway</t>
  </si>
  <si>
    <t>Sawcut For Flatwork</t>
  </si>
  <si>
    <t>Sawcut For Concrete Ramp</t>
  </si>
  <si>
    <t>RELOCATION</t>
  </si>
  <si>
    <t>Relocate Cleanout</t>
  </si>
  <si>
    <t xml:space="preserve">Relocate Cooling Equipment </t>
  </si>
  <si>
    <t xml:space="preserve">Relocate RPZ &amp; RPZ Enclosure w/ Removal Of Foundation </t>
  </si>
  <si>
    <t>Relocate Existing Freezer Equipment</t>
  </si>
  <si>
    <t>PATCH &amp; REPAIR</t>
  </si>
  <si>
    <t>Patch &amp; Repair Wall</t>
  </si>
  <si>
    <t>SALVAGE &amp; REINSTALLATION</t>
  </si>
  <si>
    <t>Salvage Existing Ceiling Mounted Camera, Store &amp; Re-Install</t>
  </si>
  <si>
    <t>Salvage Existing Refrigerator, Store &amp; Reinstall</t>
  </si>
  <si>
    <t>GRADE BEAM</t>
  </si>
  <si>
    <t>CONCRETE PIERS</t>
  </si>
  <si>
    <t>(12x18) Grade Beam B1
- (2) #6 Bars @ Top &amp; Bottom
- w/ #3 Stirrups 1 @ 2" Bal. @ 10" O.C.</t>
  </si>
  <si>
    <t>(12x24) Grade Beam B2
- (2) #6 Bars @ Top &amp; Bottom
- w/ #3 Stirrups 1 @ 2" Bal. @ 10" O.C.</t>
  </si>
  <si>
    <t>(12x21) Grade Beam B1
- (2) #5 Bars @ Top, (2) #6 Bars @ Bottom
- w/ #3 Stirrups 1 @ 2" Bal. @ 10" O.C.</t>
  </si>
  <si>
    <t>(12x38) Grade Beam B2
- (2) #5 Bars @ Top,(2) #4 @10" O.C. @ Middle, (2) #6 Bars @ Bottom
- w/ #3 Stirrups 1 @ 2" Bal. @ 10" O.C.</t>
  </si>
  <si>
    <t>(18x38) Grade Beam B3
- (3) #5 Bars @ Top,(2) #4 @10" O.C. @ Middle, (3) #6 Bars @ Bottom
- w/ #3 Stirrups 1 @ 2" Bal. @ 10" O.C.</t>
  </si>
  <si>
    <t>(12x24) Grade Beam B4
- (2) #5 Bars @ Top, (2) #6 Bars @ Bottom
- w/ #3 Stirrups 1 @ 2" Bal. @ 10" O.C.</t>
  </si>
  <si>
    <t>(14x36) Grade Beam B1
- (2) #5 Bars @ Top &amp; Bottom
- w/ #3 Stirrups 1 @ 2" Bal. @ 12" O.C.</t>
  </si>
  <si>
    <t>(12x36) Grade Beam B2
- (2) #5 Bars @ Top &amp; Bottom
- w/ #3 Stirrups 1 @ 2" Bal. @ 12" O.C.</t>
  </si>
  <si>
    <r>
      <t xml:space="preserve">(12x18) Grade Beam B3
- (2) #5 Bars @ Top,(2) #4 @10" O.C. @ Middle, (2) #5 Bars @ Bottom
- w/ #4 Vertical Stirrups @ 12" O.C.E.F.
</t>
    </r>
    <r>
      <rPr>
        <i/>
        <sz val="12"/>
        <color rgb="FFFF0000"/>
        <rFont val="Calibri"/>
        <family val="2"/>
        <scheme val="minor"/>
      </rPr>
      <t>- VIF</t>
    </r>
  </si>
  <si>
    <t>(18" Ø x 17' D) Pier
- (4) #6 Vertical Bars
- #3 Ties @ 12" O.C.</t>
  </si>
  <si>
    <t>5" Thk Conc. Slab
- Over Compacted Fill</t>
  </si>
  <si>
    <t>Slab Thickened Edge 5/S1.01,2/S2.01</t>
  </si>
  <si>
    <t>Slab Thickened Edge 2/S5.01,3/S5.01
- (2) #5 Cont. Bars
- Rubbed Exposed Concrete</t>
  </si>
  <si>
    <t>(2x6) #2 SP Headers</t>
  </si>
  <si>
    <t>(2x8) #2 SP Headers</t>
  </si>
  <si>
    <t>(2x12) #2 SP Beam</t>
  </si>
  <si>
    <t>Simpson 'ML24Z'</t>
  </si>
  <si>
    <t xml:space="preserve">(2x6) #2 SP Full HT </t>
  </si>
  <si>
    <t xml:space="preserve">2x6 #2 SP Trimmer </t>
  </si>
  <si>
    <t>(2x6) #2 SP Studs Below Beam</t>
  </si>
  <si>
    <t xml:space="preserve">(2x4) #2 SP Studs Below Beam </t>
  </si>
  <si>
    <t>2x6 #2 SP Trimmer</t>
  </si>
  <si>
    <t>WALL FRAMING</t>
  </si>
  <si>
    <t>BRACING</t>
  </si>
  <si>
    <t>Pre-Finished Metal Steel Brace</t>
  </si>
  <si>
    <t>(2' W) Base Cabinet</t>
  </si>
  <si>
    <t>(1' W) Wall Mounted Cabinet</t>
  </si>
  <si>
    <t>1-1/2" Scribe PLM1</t>
  </si>
  <si>
    <t>(2x4) Shelving</t>
  </si>
  <si>
    <t>(2'-10" x7'-3") Tall Cabinet</t>
  </si>
  <si>
    <t xml:space="preserve">Window Trim </t>
  </si>
  <si>
    <t>TRIMS</t>
  </si>
  <si>
    <t xml:space="preserve">3/4" Plywood Shelf </t>
  </si>
  <si>
    <t>Door Trim</t>
  </si>
  <si>
    <t>Quartz Countertop</t>
  </si>
  <si>
    <t>Stainless Steel Countertop</t>
  </si>
  <si>
    <t>4" Quartz Backsplash</t>
  </si>
  <si>
    <t>4" Stainless Steel Backsplash</t>
  </si>
  <si>
    <t xml:space="preserve">(1'x8') Stainless Steel Shelf </t>
  </si>
  <si>
    <t xml:space="preserve">Solid Surface Window Sill </t>
  </si>
  <si>
    <t>WINDOW SILL</t>
  </si>
  <si>
    <t>Metal Canopy "Mapes"</t>
  </si>
  <si>
    <r>
      <t xml:space="preserve">TPO Roofing Over Sloped Roof Panel </t>
    </r>
    <r>
      <rPr>
        <b/>
        <sz val="12"/>
        <color theme="1"/>
        <rFont val="Calibri"/>
        <family val="2"/>
        <scheme val="minor"/>
      </rPr>
      <t>(By Freezer Manf.)</t>
    </r>
  </si>
  <si>
    <t>Metal Flashing w/ Cont. Terminations Bars</t>
  </si>
  <si>
    <t>Vapor-Permeable, Fluid-Applied Membrane Air Barrier</t>
  </si>
  <si>
    <t>EXTERIOR FINISHES</t>
  </si>
  <si>
    <t>Stucco Finish (VIF)</t>
  </si>
  <si>
    <t>CMU BLOCKS</t>
  </si>
  <si>
    <t>CMU @ New Door To Be Toothed Back In</t>
  </si>
  <si>
    <t>(3'-0" x 7-0") Type F Aluminum Framed Entrance Door w/ Aluminum Framed</t>
  </si>
  <si>
    <t xml:space="preserve">(3'-0" x 7-0") Type C Solid Core Plastic Laminate Door w/ Hollow Metal Frame </t>
  </si>
  <si>
    <t xml:space="preserve">(3'-0" x 7-0") Type B Solid Core Plastic Laminate Door w/ Hollow Metal Frame </t>
  </si>
  <si>
    <t xml:space="preserve">(5'-0" x 7-0") Type H Hollow Metal Door w/ Hollow Metal Frame </t>
  </si>
  <si>
    <t xml:space="preserve">(3'-0" x 7-0") Type A Hollow Metal Door w/ Hollow Metal Frame </t>
  </si>
  <si>
    <t xml:space="preserve">(5'-0" x 7-0") Type G Fiberglass Door w/ Fiber Glass Frame </t>
  </si>
  <si>
    <t>(10'-0" x 8'-0") Type D Steel Door w/ Steel Frame</t>
  </si>
  <si>
    <t xml:space="preserve">(2'-6" x 7-0") Type B Solid Core Plastic Laminate Door w/ Hollow Metal Frame </t>
  </si>
  <si>
    <t>(3'-0" x 7-0") Type B Solid Core Plastic Laminate Door</t>
  </si>
  <si>
    <t>Pair Of Doors</t>
  </si>
  <si>
    <t>Closer</t>
  </si>
  <si>
    <t>Aluminum Threshold</t>
  </si>
  <si>
    <t>Card Reader</t>
  </si>
  <si>
    <t>1" Tempered Insulated Glass</t>
  </si>
  <si>
    <t>Uneven Pair</t>
  </si>
  <si>
    <t>Insulated</t>
  </si>
  <si>
    <t>(3'-4" x 4'-2") Aluminum Framed Storefront Window
- w/ Tempered 1" Insulated Glass - No Tint</t>
  </si>
  <si>
    <t>(2'-0" x 4'-2") Aluminum Framed Storefront Window
- w/ Tempered 1" Insulated Glass - No Tint</t>
  </si>
  <si>
    <t>(3'-0" x 3'-8") Aluminum Framed Storefront Window
- w/ Tempered 1" Insulated Glass - No Tint</t>
  </si>
  <si>
    <t>WALL TYPE A AS:</t>
  </si>
  <si>
    <t>(1) Layer Of 5/8" Gypsum Board On Both Sides</t>
  </si>
  <si>
    <t>Unfaced Batt Sound Attenuation</t>
  </si>
  <si>
    <t>3-5/8" Wood Studs @ 16" O.C.</t>
  </si>
  <si>
    <t>3-5/8" Double Top Plate</t>
  </si>
  <si>
    <t>3-5/8" Pressure Treated Bottom Plate</t>
  </si>
  <si>
    <t>Sealant</t>
  </si>
  <si>
    <t>(2) Layer Of 5/8" Gypsum Board On Both Sides</t>
  </si>
  <si>
    <t>WALL TYPE B1 AS:</t>
  </si>
  <si>
    <t>WALL TYPE B2 AS:</t>
  </si>
  <si>
    <t>(2) Layer Of 5/8" Gypsum Board On One Side</t>
  </si>
  <si>
    <t>(1) Layer Of 5/8" Gypsum Board On One Side</t>
  </si>
  <si>
    <t>WALL TYPE C1 AS:</t>
  </si>
  <si>
    <t>Fill Cavity w/ Unfaced Batt Sound Attenuation</t>
  </si>
  <si>
    <t>WALL TYPE C2 AS:</t>
  </si>
  <si>
    <t>Remove Gypsum Board From Existing Wall</t>
  </si>
  <si>
    <t>WALL TYPE D AS:</t>
  </si>
  <si>
    <t>WALL TYPE E AS:</t>
  </si>
  <si>
    <t>WALL TYPE F AS:</t>
  </si>
  <si>
    <t>TRANSITION:</t>
  </si>
  <si>
    <t>Rubber Transition</t>
  </si>
  <si>
    <t>Schluter Reno-Tk Transition Strip (ATGB-Brushed Nickel)</t>
  </si>
  <si>
    <t>T2-LVT</t>
  </si>
  <si>
    <t>PRF1-SC</t>
  </si>
  <si>
    <t>5/8" Gypsum Board Ceiling</t>
  </si>
  <si>
    <t>3-1/2" Wood Studs @ 16" O.C.</t>
  </si>
  <si>
    <t>Corner Bead</t>
  </si>
  <si>
    <t>CEILING FRAMING:</t>
  </si>
  <si>
    <t>(16" x 10") Fire Rated Panels</t>
  </si>
  <si>
    <t>Paint @ Ceiling P5
Manf: Sherwin Williams
Color: Flat SW 7005 Pure White</t>
  </si>
  <si>
    <t>Paint @ Wall P1
Manf: Sherwin Williams
Color: EG-SHEL/FLAT SW7015 Repose Gray</t>
  </si>
  <si>
    <t>Paint @ Wall P2
Manf: Sherwin Williams
Color: EG-SHEL SW 7607 Santorini Blue</t>
  </si>
  <si>
    <t xml:space="preserve">Paint @ Doors P3
Manf: Sherwin Williams
Color: Semi-Gloss SW 7048 Urbane Bronze
</t>
  </si>
  <si>
    <t xml:space="preserve">Paint @ Trims
Manf: Sherwin Williams
</t>
  </si>
  <si>
    <t xml:space="preserve">Paint @ Railing
Manf: Sherwin Williams
</t>
  </si>
  <si>
    <t>(2x2) Matte Tile T3
Manf: Daltile
Finish: Keystone D037 Pepper White</t>
  </si>
  <si>
    <t>(12x12) Wall Tile T1
Manf: Trinity Surfaces
Finish : Overland ASH</t>
  </si>
  <si>
    <t>Wall Covering WC1
Manf: Wolf Gordon
Finish: Rampart GOH 34489284 Luxor/Cappuccino</t>
  </si>
  <si>
    <t>Roller Shade @ Exterior Window
Manf: Hunter Douglas
Finish: Sheerweave 2410 Oyster/Pear Grey
Finish: Rampart GOH 34489284 Luxor/Cappuccino</t>
  </si>
  <si>
    <t>WINDOW SHADE:</t>
  </si>
  <si>
    <t>(2x2) ACT Ceiling w/ Continuous Sound Batt Insulation Above Ceiling
Manf: Armstrong
Color: Dune Tegular 1774 White</t>
  </si>
  <si>
    <t>(2x2) ACT Ceiling
Manf: Armstrong
Color: Dune Tegular 1774 White</t>
  </si>
  <si>
    <t>Walk-Off Carpet \CPT1
Manf: Mohawk Group
Color: Line of Motion/GT369 858 Pavestone</t>
  </si>
  <si>
    <t>(8.27 x 50.79) Luxury Vinyl Tile LVT1
Manf: Interface
Color: Northern Grain A02612 Dark Satin</t>
  </si>
  <si>
    <t>(12x24) Tile Flooring T2
Manf: Trinity Surfaces
Color: Aragonite Grey</t>
  </si>
  <si>
    <t>Neoquartz RTS Series 1 w/ 1st &amp; 2nd Top Coat @ 12 Mil thickness Each Coat PRF1
Manf: Neogard
Color: Neoquartz QB-1014 Davenport</t>
  </si>
  <si>
    <t>Sealed Concrete SC</t>
  </si>
  <si>
    <t>4" Integrated Cove Base: PRF1 B1
Manf: Neogard
Color: Neoquartz Qb-1014 Davenport</t>
  </si>
  <si>
    <t>Paint @ CMU Wall
Color: SW7019 Gauntlet Gray</t>
  </si>
  <si>
    <t>Wolf Gordon Top/End Cap 
- JCP-80 Finish: Clear Satin</t>
  </si>
  <si>
    <t>Wall Mounted Mop Holder</t>
  </si>
  <si>
    <t>Wall Mounted Towel Dispenser</t>
  </si>
  <si>
    <t>Mirror</t>
  </si>
  <si>
    <t>(8' x 4') Porcelain Dry Erase Board 
- Uline H-2758</t>
  </si>
  <si>
    <t>EQUIPMENT</t>
  </si>
  <si>
    <t>Stack Washer/Dryer</t>
  </si>
  <si>
    <t>Washing Machine Outlet Box</t>
  </si>
  <si>
    <t>Semi-Recessed Fire Extinguisher Cabinet</t>
  </si>
  <si>
    <t>Surface Mount Fire Extinguisher Cabinet</t>
  </si>
  <si>
    <t>White Wall Mount Urinal, Ada UR-1
Manf/Model: Sloan Su-1009
Chrome Battery Powered Sensor Operated Urinal Flushometer UR-1
Manf/Model: Sloan 186-0.5 Dfb Smo
Plate Type Carrier UR-1
Manf/Model: Jay R Smith 0636-M32</t>
  </si>
  <si>
    <t>26.5 X 18.5 Undermount Single Bowl Stainless Steel Sink, 10" Deep SK-1
Manf/Model: Elkay Eluh241610
Single Handle Kitchen Faucet, Chrome SK-1
Manf/Model: Kohler K-22973
Wide Top Sink Strainer SK-1
Manf/Model: Mcguire Mfg 152n
1-1/2 X 1-1/2 Semi Cast P-Trap, Chrome SK-1
Manf/Model: Dearborn Brass 702-1
1/2 X 3/8 Supply Kit With Stop Valve And 20" Braided Stainless Lav Riser SK-1
Manf/Model: Mcguire Mfg Lf2165cclk &amp; Sslav
3 Piece P-Trap, Supply Cover, White SK-1
Manf/Model: Plumberex X-4333</t>
  </si>
  <si>
    <t>30.5x18.5 Single Bowl Stainless Steel Sink 5-3/8" Deep, Ada SK-2
Manf/Model: Elkay Eluhad281655
Single Handle Kitchen Faucet, Chrome SK-2
Manf/Model: Kohler K-22973
Wheelchair Ell With Grid Drain SK-2
Manf/Model: Dearborn Brass 760w-1
1-1/2 X 1-1/2 Semi Cast P-Trap, Chrome SK-2
Manf/Model: Dearborn Brass 702-1
1/2 X 3/8 Supply Kit With Stop Valve And 20" Braided Stainless Lav Riser SK-2
Manf/Model: Mcguire Mfg Lf2165cclk &amp; Sslav
3 Piece P-Trap, Supply Cover And Offset Tailpiece Cover, White SK-2
Manf/Model: Plumberex X-4333 &amp; X-4114</t>
  </si>
  <si>
    <t>Stainless Steel Three Compartment Sink With Ss Legs SK-3
Manf/Model: Elkay 14-3c16x20-0x
8" Centerset Wall Mount Faucet 44" Flexible Spray Hose SK-3
Manf/Model: Elkay Lk943lc
1-1/2 X 1-1/2 Semi Cast P-Trap, Chrome SK-3
Manf/Model: Dearborn Brass 702-1
1/2 X 3/8 Supply Kit With Stop Valve And 20" Braided Stainless Lav Riser SK-3
Manf/Model: Mcguire Mfg Lf2165cclk &amp; Sslav (qty 2)</t>
  </si>
  <si>
    <t>30.5 X 18.5 Single Bowl Stainless Steel Sink 10" Deep SK-4
Manf/Model: Elkay Efru281610t
Easy Install Pre Rinse Faucet SK-4
Manf/Model: T&amp;s Brass B-0133-Adf12-B
Wide Top Sink Strainer SK-4
Manf/Model: Mcguire Mfg 152n
1-1/2 X 1-1/2 Semi Cast P-Trap, Chrome SK-4
Manf/Model: Dearborn Brass 702-1
1/2 X 3/8 Supply Kit With Stop Valve And 20" Braided Stainless Lav Riser SK-4
Manf/Model: Mcguire Mfg Lf2165cclk &amp; Sslav</t>
  </si>
  <si>
    <t>22.5 X 18.5 Single Bowl Stainless Steel Sink, 9" Deep SK-5
Manf/Model: Elkay Ectru21179t
Single Handle Kitchen Faucet, Chrome SK-5
Manf/Model: Kohler K-22973
Wide Top Sink Strainer SK-5
Manf/Model: Mcguire Mfg 152n
1-1/2 X 1-1/2 Semi Cast P-Trap, Chrome SK-5
Manf/Model: Dearborn Brass 702-1
1/2 X 3/8 Supply Kit With Stop Valve And 20" Braided Stainless Lav Riser SK-5
Manf/Model: Mcguire Mfg Lf2165cclk &amp; Sslav</t>
  </si>
  <si>
    <t>Bi-Level Stainless Steel Drinking Fountain With Bottle Filler EWC-1
Manf/Model: Elkay Lzstl8wslk
1-1/2 X 1-1/2 P-Trap, Chrome EWC-1
Manf/Model: Dearborn Brass 702-1
1/2 X 3/8 Multi-Turn Angle Stop, Chrome, With Escutcheon EWC-1
Manf/Model: Brasscraft Ocr19x C
Fixture Support For Two Wall Mounted Electrical Water Coolers EWC-1
Manf/Model: Jay R Smith 0834</t>
  </si>
  <si>
    <t>24 X 24 Floor Mount Mopsink MS-1
Manf/Model: Fiat Msb2424
2 Handle Wall Mount Service Sink Faucet, Chrome MS-1
Manf/Model: Am.std. 8344.212.004
30" Utility Hose And Hose Bracket MS-1
Manf/Model: Fiat 832-Aa
Mop Hanger MS-1
Manf/Model: Fiat 889-Cc
Stainless Steel Wall Guards MS-1
Manf/Model: Fiat Msg2424</t>
  </si>
  <si>
    <t>24 X 24 Floor Mount Mopsink MS-2
Manf/Model: Fiat Msb2424
2 Handle Wall Mount Service Sink Faucet, Chrome MS-2
Manf/Model: Am.std. 8344.212.004
Mop Hanger MS-2
Manf/Model: Fiat 889-Cc
Stainless Steel Wall Guards MS-2
Manf/Model: Fiat Msg2424</t>
  </si>
  <si>
    <t>Freezeless Wall Hydrant With Lock Box HB-1
Manf/Model: Woodford Model B67</t>
  </si>
  <si>
    <t>Hot And Cold Wall Faucet HB-2
Manf/Model: Woodford Model C22
Stainless Steel Hose Reel With 35' Hose And Spray Valve HB-2
Manf/Model: Regency 600hrss35sv</t>
  </si>
  <si>
    <t>3" No Hub Cast Iron Floor Sink W/ Half Grate FS-1
Manf/Model: Jrs Products 320y03 W/ 320-12</t>
  </si>
  <si>
    <t>3" No Hub, Cast Iron Floor Drain, W/ Nickel Bronze Top And Trap Guard FD-1
Manf/Model: Jay R Smith 2005y03-A05nb W/ 2692-03</t>
  </si>
  <si>
    <t>Washing Machine Outlet Box WB-1
Manf/Model: Oatey 38530</t>
  </si>
  <si>
    <t>Duco Cast Iron Double Flanged Cleanout Housing With Heavy Duty Secured Scoriated Cast Iron Cover With Lifting Device Or Watts Drainage Co-300-Mf DCO
Manf/Model: Jay R Smith 4880</t>
  </si>
  <si>
    <t>Duco Cast Iron Cleanout Tee And Countersunk Plug With Stainless Steel Round Cover And Screw Or Watts Drainage Co-480-Rd WCO
Manf/Model: Jay R Smith 4530s</t>
  </si>
  <si>
    <t>2" VTR</t>
  </si>
  <si>
    <t>1-1/2" Vent Pipe</t>
  </si>
  <si>
    <t>2" Vent Pipe</t>
  </si>
  <si>
    <t>3/4" Condensate Pipe</t>
  </si>
  <si>
    <t>3" Grease Waste Pipe</t>
  </si>
  <si>
    <t>4" Grease Waste Pipe</t>
  </si>
  <si>
    <t>4" Sanitary Sewer Pipe</t>
  </si>
  <si>
    <t>2" Sanitary Sewer Pipe</t>
  </si>
  <si>
    <t>3/4" Cold Water Pipe</t>
  </si>
  <si>
    <t>1/2" Cold Water Pipe</t>
  </si>
  <si>
    <t>1/2" Hot Water Pipe</t>
  </si>
  <si>
    <t>3/4" Hot Water Pipe</t>
  </si>
  <si>
    <t>1" Hot Water Pipe</t>
  </si>
  <si>
    <t>Gravel w/ Geofabric</t>
  </si>
  <si>
    <t>5" THK Concrete Flatwork
- 3000 PSI Concrete
- #4 Rebars @ 18" O.C. EW
- 6" Select Fill</t>
  </si>
  <si>
    <t>6" THK Concrete Drive
- 4000 PSI Concrete
- #4 Rebars @ 12" O.C. EW
- 6" Crushed Limestone Base</t>
  </si>
  <si>
    <t>HMAC Replacement
- 2" HMAC Over 2000 PSI Concrete</t>
  </si>
  <si>
    <t>Drill/Epoxy 12" Long #5 Dowels @ 12" O.C.</t>
  </si>
  <si>
    <t>4" W Stripped ADA Parking</t>
  </si>
  <si>
    <t>Handicap Parking Sign Stripe</t>
  </si>
  <si>
    <t xml:space="preserve">Standard Curb &amp; Gutter Replacement </t>
  </si>
  <si>
    <t xml:space="preserve">Sawed Contraction Joints </t>
  </si>
  <si>
    <t xml:space="preserve">6" Dia Bollards </t>
  </si>
  <si>
    <t>Guardrail (3' H)</t>
  </si>
  <si>
    <t>Landscaping Area</t>
  </si>
  <si>
    <t xml:space="preserve">Tree Protection </t>
  </si>
  <si>
    <t>Silt Fence (3' H)
- 1-1/2" Filter Stone</t>
  </si>
  <si>
    <t>12" HDPE Pipe</t>
  </si>
  <si>
    <t xml:space="preserve">(2'x2') Standard Grate Inlet -
 w/ 24" Base Plate &amp; End Line Drain Basin </t>
  </si>
  <si>
    <t>SELECTIVE DEMOLITION</t>
  </si>
  <si>
    <t>Remove Toilet Partition</t>
  </si>
  <si>
    <t>ADD ALTERNATE #1</t>
  </si>
  <si>
    <t>Remove Wood Shelving</t>
  </si>
  <si>
    <t>Remove Plywood From Exterior Wall</t>
  </si>
  <si>
    <t>Remove Portion Of Wall</t>
  </si>
  <si>
    <t>Remove Sliding Barn Door</t>
  </si>
  <si>
    <t>Remove Door Track</t>
  </si>
  <si>
    <t>Remove Full Height Cabinet</t>
  </si>
  <si>
    <t>Remove Plywood From Ceiling w/ Lighting Fixtures</t>
  </si>
  <si>
    <t>4" Scribe PLM1</t>
  </si>
  <si>
    <t>(3'-9" x 7'-3") Tall Cabinet</t>
  </si>
  <si>
    <t>(10'-0" x 8-0") Type B Hollow Metal Door w/ Hollow Metal Frame 
- Roll Up Door</t>
  </si>
  <si>
    <t>4" Integrated Cove Base: PRF1 B2
Manf: Neogard
Color: Neoquartz Qb-1014 Davenport</t>
  </si>
  <si>
    <t>WALL TYPE AS:</t>
  </si>
  <si>
    <t>R-15 Batt Insulation</t>
  </si>
  <si>
    <t xml:space="preserve">Paint @ Doors P2
Manf: Sherwin Williams
Color: EG-SHEL SW 7607 Santorini Blue
</t>
  </si>
  <si>
    <t xml:space="preserve">PEG Board On 1x2 Spacer </t>
  </si>
  <si>
    <t>Bracket Mounted Fire Extinguisher Cabinet</t>
  </si>
  <si>
    <t>1-1/8" Plywood Countertop WD1</t>
  </si>
  <si>
    <t>ADD ALTERNATE #2</t>
  </si>
  <si>
    <t>Remove Plumbing Fixtures</t>
  </si>
  <si>
    <t>Remove Bathroom Accessories</t>
  </si>
  <si>
    <t>Remove Floor Drain</t>
  </si>
  <si>
    <t>Remove ACT Ceiling w/ Grid</t>
  </si>
  <si>
    <t>Remove Wall tile</t>
  </si>
  <si>
    <t>Relocate Soap Dispenser</t>
  </si>
  <si>
    <t>Relocate Paper Towel Dispenser</t>
  </si>
  <si>
    <t>Install Pull @ Accessible Stall On Both Sides Of Door</t>
  </si>
  <si>
    <t>Toilet Tissue Dispenser</t>
  </si>
  <si>
    <t>(24" x 36") Mirror</t>
  </si>
  <si>
    <t>Grab Bars</t>
  </si>
  <si>
    <t>Toilet Partitions w/ Doors</t>
  </si>
  <si>
    <t>Sanitary Napkin Disposal</t>
  </si>
  <si>
    <t>Urinal</t>
  </si>
  <si>
    <t>Water Closet WC-1</t>
  </si>
  <si>
    <t>Floor Drain FD-1</t>
  </si>
  <si>
    <t>Mixing Valve MV-1</t>
  </si>
  <si>
    <t>(12x12) Wall Base T1
Manf: Trinity Surfaces
Finish : Overland ASH</t>
  </si>
  <si>
    <t>A6.1</t>
  </si>
  <si>
    <t>A1.1</t>
  </si>
  <si>
    <t>A2.1</t>
  </si>
  <si>
    <t>A3.1</t>
  </si>
  <si>
    <t>A2.2</t>
  </si>
  <si>
    <t>S1.01</t>
  </si>
  <si>
    <t>S5.01</t>
  </si>
  <si>
    <t>S1.01-S2.01</t>
  </si>
  <si>
    <t>A7.6</t>
  </si>
  <si>
    <t>A4.1</t>
  </si>
  <si>
    <t>S3.01</t>
  </si>
  <si>
    <t>A7.5-A7.6</t>
  </si>
  <si>
    <t>A7.5</t>
  </si>
  <si>
    <t>A8.1</t>
  </si>
  <si>
    <t>Pac-Clad 12" Flush Wall Panels 
- Color: Slate Gray</t>
  </si>
  <si>
    <t>LS2.1</t>
  </si>
  <si>
    <t>A7.2</t>
  </si>
  <si>
    <t>A6.2</t>
  </si>
  <si>
    <t>Paper Towel Dispenser</t>
  </si>
  <si>
    <t xml:space="preserve">Mop/Broom Holder </t>
  </si>
  <si>
    <t xml:space="preserve">Soap Dispenser </t>
  </si>
  <si>
    <t>48" X 1.5" X 1.5"; 90 Degree, 16 Gauge, Type 304, Satin #4 (Brushed) Stainless Steel CG1
Manf: The Corner Guard Store
Color: Cg-Ss4-16481.5-90 Stainless Steel</t>
  </si>
  <si>
    <t>Anodized Aluminum; 1 1/2" Wing; 4' Tall; Install Above Base; Glue Down Only CG2
Manf: Twolf Gordon
Color: Cgt-12-4 Ab1010 Clear Satin</t>
  </si>
  <si>
    <t>Outside Corner Guard Full Height; Install Above Base CG3
Manf: Trusscore
Color: White</t>
  </si>
  <si>
    <t xml:space="preserve">Stripe Curtain Separating Freezer </t>
  </si>
  <si>
    <t>P1.2</t>
  </si>
  <si>
    <t>P1.3</t>
  </si>
  <si>
    <t>P1.4</t>
  </si>
  <si>
    <t>C1.1</t>
  </si>
  <si>
    <t>A2.3</t>
  </si>
  <si>
    <t>A7.3</t>
  </si>
  <si>
    <t>A7.3-A7.5</t>
  </si>
  <si>
    <t>A7.4</t>
  </si>
  <si>
    <t>A2.4</t>
  </si>
  <si>
    <t>A1.5</t>
  </si>
  <si>
    <t>Remove Shelving</t>
  </si>
  <si>
    <t>6" Thk Concrete Slab 
- Over 10 Mil Vapor Barrier, 2" Min Sand Cushion &amp; Compacted Fill 
- w/ #4 Bars @ 12" O.C. EW
- 1/2" Exp. Joint w/ Sealant</t>
  </si>
  <si>
    <t>5" Thk Concrete Slab 
- Over 2" Min Sand Cushion &amp; Compacted Fill 
- w/ #4 Bars @ 12" O.C. EW</t>
  </si>
  <si>
    <t>5" Thk Concrete Slab 
- Over 2" Min Sand Cushion &amp; Compacted Fill 
- w/ #4 Bars @ 8" O.C. EW</t>
  </si>
  <si>
    <t>4" Rubber Base w/ Toe: Rolled Goods B1
Manf: Roppe
Color: Pinnacle Type TS 193 Black Brown</t>
  </si>
  <si>
    <t xml:space="preserve">15" Standard Grate Drain Basin </t>
  </si>
  <si>
    <t>Lavatory LAV-1</t>
  </si>
  <si>
    <t>CITY OF WACO - CAMERON PARK ZOO - COMMISSARY RENOVATION</t>
  </si>
  <si>
    <t>1701 N 4TH STREET WACO, TEXAS 76707</t>
  </si>
  <si>
    <r>
      <t xml:space="preserve">(18" x 48" x 74") Chrome Stationary Shelving Starter Kit
- Regency Space Solutions #460EC1848K76
</t>
    </r>
    <r>
      <rPr>
        <i/>
        <sz val="12"/>
        <color rgb="FFFF0000"/>
        <rFont val="Calibri"/>
        <family val="2"/>
        <scheme val="minor"/>
      </rPr>
      <t>- Install Only</t>
    </r>
  </si>
  <si>
    <t>A7.1</t>
  </si>
  <si>
    <r>
      <t xml:space="preserve">Microwave 
</t>
    </r>
    <r>
      <rPr>
        <i/>
        <sz val="12"/>
        <color rgb="FFFF0000"/>
        <rFont val="Calibri"/>
        <family val="2"/>
        <scheme val="minor"/>
      </rPr>
      <t>- Install Only</t>
    </r>
  </si>
  <si>
    <r>
      <t xml:space="preserve">(54"x32-3/16"x89-1/2") Solid Door Reach-In Refrigerator 
- Avantco A-49R-HC (Item#178A49RHC) 
</t>
    </r>
    <r>
      <rPr>
        <i/>
        <sz val="12"/>
        <color rgb="FFFF0000"/>
        <rFont val="Calibri"/>
        <family val="2"/>
        <scheme val="minor"/>
      </rPr>
      <t>- Install Only</t>
    </r>
  </si>
  <si>
    <r>
      <t xml:space="preserve">(29"x32-3/16"Dx82-1/2"H) Solid Door Reach-In Freezer 
- Avantco A-23F-HC (Item#178A23FHC) 
</t>
    </r>
    <r>
      <rPr>
        <i/>
        <sz val="12"/>
        <color rgb="FFFF0000"/>
        <rFont val="Calibri"/>
        <family val="2"/>
        <scheme val="minor"/>
      </rPr>
      <t>- Install Only</t>
    </r>
  </si>
  <si>
    <r>
      <t xml:space="preserve">(30"x96") 18-Guage 304 Rolling Stainless Steel Work Table 
- Regency Tables &amp; Sinks #60013096G
</t>
    </r>
    <r>
      <rPr>
        <i/>
        <sz val="12"/>
        <color rgb="FFFF0000"/>
        <rFont val="Calibri"/>
        <family val="2"/>
        <scheme val="minor"/>
      </rPr>
      <t>- Install Only</t>
    </r>
  </si>
  <si>
    <t xml:space="preserve">(23-5/8"Wx24-13/16"Dx32-11/16"H) High Temp Under Counter Dish Washer 
- Mainstreet Equipment Item #541HTUC30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</si>
</sst>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"/>
    <numFmt numFmtId="167" formatCode="000000"/>
    <numFmt numFmtId="168" formatCode="_(&quot;$&quot;* #,##0.0_);_(&quot;$&quot;* \(#,##0.0\);_(&quot;$&quot;* &quot;-&quot;??_);_(@_)"/>
    <numFmt numFmtId="169" formatCode="_(&quot;$&quot;* #,##0_);_(&quot;$&quot;* \(#,##0\);_(&quot;$&quot;* &quot;-&quot;??_);_(@_)"/>
    <numFmt numFmtId="172" formatCode="_-[$$-409]* #,##0.00_ ;_-[$$-409]* \-#,##0.00\ ;_-[$$-409]* &quot;-&quot;??_ ;_-@_ "/>
    <numFmt numFmtId="173" formatCode="0.0"/>
  </numFmts>
  <fonts count="36" x14ac:knownFonts="1">
    <font>
      <sz val="11"/>
      <color rgb="FF000000"/>
      <name val="Calibri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sz val="8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2"/>
      <color rgb="FF1E4E79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0C0C0C"/>
      <name val="Calibri"/>
      <family val="2"/>
      <scheme val="minor"/>
    </font>
    <font>
      <b/>
      <sz val="12"/>
      <color rgb="FF0C0C0C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FFFFFF"/>
      <name val="Calibri"/>
      <family val="2"/>
    </font>
    <font>
      <b/>
      <sz val="12"/>
      <name val="Calibri"/>
      <family val="2"/>
    </font>
    <font>
      <sz val="12"/>
      <color rgb="FF0C0C0C"/>
      <name val="Calibri"/>
      <family val="2"/>
    </font>
    <font>
      <sz val="12"/>
      <color theme="1"/>
      <name val="Calibri"/>
      <family val="2"/>
    </font>
    <font>
      <b/>
      <sz val="12"/>
      <color rgb="FF0C0C0C"/>
      <name val="Calibri"/>
      <family val="2"/>
    </font>
    <font>
      <b/>
      <sz val="14"/>
      <color theme="0"/>
      <name val="Calibri"/>
      <family val="2"/>
    </font>
    <font>
      <sz val="12"/>
      <color rgb="FFFF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3F4F"/>
        <bgColor rgb="FF333F4F"/>
      </patternFill>
    </fill>
    <fill>
      <patternFill patternType="solid">
        <fgColor rgb="FF366092"/>
        <bgColor rgb="FF366092"/>
      </patternFill>
    </fill>
    <fill>
      <patternFill patternType="solid">
        <fgColor rgb="FFDAEEF3"/>
        <bgColor rgb="FFDAEEF3"/>
      </patternFill>
    </fill>
    <fill>
      <patternFill patternType="solid">
        <fgColor rgb="FFF2F2F2"/>
        <bgColor rgb="FFF2F2F2"/>
      </patternFill>
    </fill>
    <fill>
      <patternFill patternType="solid">
        <fgColor rgb="FFB6DDE8"/>
        <bgColor rgb="FFB6DDE8"/>
      </patternFill>
    </fill>
    <fill>
      <patternFill patternType="solid">
        <fgColor rgb="FF92CDDC"/>
        <bgColor rgb="FF92CDDC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165" fontId="10" fillId="0" borderId="2" applyFont="0" applyFill="0" applyBorder="0" applyAlignment="0" applyProtection="0"/>
    <xf numFmtId="0" fontId="11" fillId="0" borderId="2"/>
    <xf numFmtId="9" fontId="5" fillId="0" borderId="2" applyFont="0" applyFill="0" applyBorder="0" applyAlignment="0" applyProtection="0"/>
    <xf numFmtId="0" fontId="4" fillId="0" borderId="2"/>
    <xf numFmtId="0" fontId="3" fillId="0" borderId="2"/>
    <xf numFmtId="0" fontId="12" fillId="0" borderId="2"/>
    <xf numFmtId="9" fontId="3" fillId="0" borderId="2" applyFont="0" applyFill="0" applyBorder="0" applyAlignment="0" applyProtection="0"/>
    <xf numFmtId="0" fontId="3" fillId="0" borderId="2"/>
    <xf numFmtId="0" fontId="2" fillId="0" borderId="2"/>
  </cellStyleXfs>
  <cellXfs count="212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5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1" fontId="17" fillId="0" borderId="6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2" borderId="6" xfId="0" applyFont="1" applyFill="1" applyBorder="1" applyAlignment="1">
      <alignment vertical="center"/>
    </xf>
    <xf numFmtId="0" fontId="17" fillId="2" borderId="25" xfId="0" applyFont="1" applyFill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24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167" fontId="21" fillId="4" borderId="10" xfId="0" applyNumberFormat="1" applyFont="1" applyFill="1" applyBorder="1" applyAlignment="1">
      <alignment horizontal="center" vertical="center" wrapText="1"/>
    </xf>
    <xf numFmtId="167" fontId="22" fillId="4" borderId="11" xfId="0" applyNumberFormat="1" applyFont="1" applyFill="1" applyBorder="1" applyAlignment="1">
      <alignment horizontal="center" vertical="center" wrapText="1"/>
    </xf>
    <xf numFmtId="167" fontId="21" fillId="4" borderId="11" xfId="0" applyNumberFormat="1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left" vertical="center" wrapText="1"/>
    </xf>
    <xf numFmtId="167" fontId="21" fillId="4" borderId="12" xfId="0" applyNumberFormat="1" applyFont="1" applyFill="1" applyBorder="1" applyAlignment="1">
      <alignment horizontal="center" vertical="center" wrapText="1"/>
    </xf>
    <xf numFmtId="167" fontId="21" fillId="4" borderId="17" xfId="0" applyNumberFormat="1" applyFont="1" applyFill="1" applyBorder="1" applyAlignment="1">
      <alignment horizontal="center" vertical="center" wrapText="1"/>
    </xf>
    <xf numFmtId="167" fontId="22" fillId="4" borderId="18" xfId="0" applyNumberFormat="1" applyFont="1" applyFill="1" applyBorder="1" applyAlignment="1">
      <alignment horizontal="center" vertical="center" wrapText="1"/>
    </xf>
    <xf numFmtId="167" fontId="21" fillId="4" borderId="18" xfId="0" applyNumberFormat="1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left" vertical="center" wrapText="1"/>
    </xf>
    <xf numFmtId="167" fontId="21" fillId="4" borderId="19" xfId="0" applyNumberFormat="1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/>
    </xf>
    <xf numFmtId="1" fontId="15" fillId="0" borderId="11" xfId="0" applyNumberFormat="1" applyFont="1" applyBorder="1" applyAlignment="1">
      <alignment horizontal="center" vertical="center"/>
    </xf>
    <xf numFmtId="9" fontId="23" fillId="0" borderId="11" xfId="0" applyNumberFormat="1" applyFont="1" applyBorder="1" applyAlignment="1">
      <alignment horizontal="center" vertical="center"/>
    </xf>
    <xf numFmtId="1" fontId="23" fillId="0" borderId="11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172" fontId="13" fillId="0" borderId="11" xfId="0" applyNumberFormat="1" applyFont="1" applyBorder="1" applyAlignment="1">
      <alignment horizontal="left" vertical="center"/>
    </xf>
    <xf numFmtId="168" fontId="13" fillId="0" borderId="11" xfId="0" applyNumberFormat="1" applyFont="1" applyBorder="1" applyAlignment="1">
      <alignment horizontal="center" vertical="center"/>
    </xf>
    <xf numFmtId="164" fontId="23" fillId="0" borderId="12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center" vertical="center"/>
    </xf>
    <xf numFmtId="9" fontId="23" fillId="0" borderId="9" xfId="0" applyNumberFormat="1" applyFont="1" applyBorder="1" applyAlignment="1">
      <alignment horizontal="center" vertical="center"/>
    </xf>
    <xf numFmtId="1" fontId="23" fillId="0" borderId="9" xfId="0" applyNumberFormat="1" applyFont="1" applyBorder="1" applyAlignment="1">
      <alignment horizontal="center" vertical="center"/>
    </xf>
    <xf numFmtId="172" fontId="13" fillId="0" borderId="9" xfId="0" applyNumberFormat="1" applyFont="1" applyBorder="1" applyAlignment="1">
      <alignment horizontal="left" vertical="center"/>
    </xf>
    <xf numFmtId="168" fontId="13" fillId="0" borderId="9" xfId="0" applyNumberFormat="1" applyFont="1" applyBorder="1" applyAlignment="1">
      <alignment horizontal="center" vertical="center"/>
    </xf>
    <xf numFmtId="164" fontId="23" fillId="0" borderId="14" xfId="0" applyNumberFormat="1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11" fillId="0" borderId="9" xfId="4" applyFont="1" applyBorder="1" applyAlignment="1">
      <alignment vertical="center"/>
    </xf>
    <xf numFmtId="1" fontId="11" fillId="0" borderId="9" xfId="4" applyNumberFormat="1" applyFont="1" applyBorder="1" applyAlignment="1">
      <alignment horizontal="center" vertical="center"/>
    </xf>
    <xf numFmtId="9" fontId="13" fillId="0" borderId="9" xfId="0" applyNumberFormat="1" applyFont="1" applyBorder="1" applyAlignment="1">
      <alignment horizontal="center" vertical="center"/>
    </xf>
    <xf numFmtId="37" fontId="13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right" vertical="center" wrapText="1"/>
    </xf>
    <xf numFmtId="172" fontId="23" fillId="0" borderId="9" xfId="0" applyNumberFormat="1" applyFont="1" applyBorder="1" applyAlignment="1">
      <alignment horizontal="center" vertical="center"/>
    </xf>
    <xf numFmtId="169" fontId="24" fillId="5" borderId="9" xfId="0" applyNumberFormat="1" applyFont="1" applyFill="1" applyBorder="1" applyAlignment="1">
      <alignment horizontal="center" vertical="center"/>
    </xf>
    <xf numFmtId="169" fontId="24" fillId="5" borderId="14" xfId="0" applyNumberFormat="1" applyFont="1" applyFill="1" applyBorder="1" applyAlignment="1">
      <alignment horizontal="center" vertical="center"/>
    </xf>
    <xf numFmtId="167" fontId="22" fillId="4" borderId="9" xfId="0" applyNumberFormat="1" applyFont="1" applyFill="1" applyBorder="1" applyAlignment="1">
      <alignment horizontal="center" vertical="center" wrapText="1"/>
    </xf>
    <xf numFmtId="167" fontId="21" fillId="4" borderId="9" xfId="0" applyNumberFormat="1" applyFont="1" applyFill="1" applyBorder="1" applyAlignment="1">
      <alignment horizontal="center" vertical="center" wrapText="1"/>
    </xf>
    <xf numFmtId="0" fontId="22" fillId="4" borderId="9" xfId="0" applyFont="1" applyFill="1" applyBorder="1" applyAlignment="1">
      <alignment horizontal="left" vertical="center" wrapText="1"/>
    </xf>
    <xf numFmtId="172" fontId="21" fillId="4" borderId="9" xfId="0" applyNumberFormat="1" applyFont="1" applyFill="1" applyBorder="1" applyAlignment="1">
      <alignment horizontal="center" vertical="center" wrapText="1"/>
    </xf>
    <xf numFmtId="167" fontId="21" fillId="4" borderId="14" xfId="0" applyNumberFormat="1" applyFont="1" applyFill="1" applyBorder="1" applyAlignment="1">
      <alignment horizontal="center" vertical="center" wrapText="1"/>
    </xf>
    <xf numFmtId="164" fontId="20" fillId="0" borderId="9" xfId="0" applyNumberFormat="1" applyFont="1" applyBorder="1" applyAlignment="1">
      <alignment horizontal="center" vertical="center"/>
    </xf>
    <xf numFmtId="0" fontId="20" fillId="6" borderId="9" xfId="0" applyFont="1" applyFill="1" applyBorder="1" applyAlignment="1">
      <alignment horizontal="center" vertical="center"/>
    </xf>
    <xf numFmtId="0" fontId="20" fillId="9" borderId="9" xfId="0" applyFont="1" applyFill="1" applyBorder="1" applyAlignment="1">
      <alignment horizontal="center" vertical="center"/>
    </xf>
    <xf numFmtId="164" fontId="13" fillId="0" borderId="9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1" fillId="0" borderId="9" xfId="4" applyFont="1" applyBorder="1" applyAlignment="1">
      <alignment horizontal="center" vertical="center"/>
    </xf>
    <xf numFmtId="172" fontId="24" fillId="0" borderId="9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6" fillId="0" borderId="9" xfId="6" applyFont="1" applyBorder="1" applyAlignment="1">
      <alignment horizontal="center" vertical="center" wrapText="1"/>
    </xf>
    <xf numFmtId="0" fontId="15" fillId="0" borderId="9" xfId="6" applyFont="1" applyBorder="1" applyAlignment="1">
      <alignment vertical="center" wrapText="1"/>
    </xf>
    <xf numFmtId="1" fontId="15" fillId="0" borderId="9" xfId="6" applyNumberFormat="1" applyFont="1" applyBorder="1" applyAlignment="1">
      <alignment horizontal="center" vertical="center"/>
    </xf>
    <xf numFmtId="1" fontId="15" fillId="0" borderId="9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 wrapText="1"/>
    </xf>
    <xf numFmtId="1" fontId="11" fillId="0" borderId="9" xfId="0" applyNumberFormat="1" applyFont="1" applyBorder="1" applyAlignment="1">
      <alignment horizontal="center" vertical="center"/>
    </xf>
    <xf numFmtId="0" fontId="16" fillId="0" borderId="9" xfId="6" applyFont="1" applyBorder="1" applyAlignment="1">
      <alignment vertical="center" wrapText="1"/>
    </xf>
    <xf numFmtId="1" fontId="11" fillId="0" borderId="9" xfId="6" applyNumberFormat="1" applyFont="1" applyBorder="1" applyAlignment="1">
      <alignment horizontal="center" vertical="center"/>
    </xf>
    <xf numFmtId="172" fontId="26" fillId="0" borderId="9" xfId="0" applyNumberFormat="1" applyFont="1" applyBorder="1" applyAlignment="1">
      <alignment horizontal="left" vertical="center"/>
    </xf>
    <xf numFmtId="0" fontId="15" fillId="0" borderId="9" xfId="0" applyFont="1" applyBorder="1" applyAlignment="1">
      <alignment vertical="center"/>
    </xf>
    <xf numFmtId="0" fontId="14" fillId="0" borderId="9" xfId="0" applyFont="1" applyBorder="1" applyAlignment="1">
      <alignment horizontal="center" vertical="center" wrapText="1"/>
    </xf>
    <xf numFmtId="0" fontId="20" fillId="9" borderId="18" xfId="0" applyFont="1" applyFill="1" applyBorder="1" applyAlignment="1">
      <alignment horizontal="center" vertical="center"/>
    </xf>
    <xf numFmtId="169" fontId="24" fillId="0" borderId="9" xfId="0" applyNumberFormat="1" applyFont="1" applyBorder="1" applyAlignment="1">
      <alignment horizontal="center" vertical="center"/>
    </xf>
    <xf numFmtId="169" fontId="24" fillId="0" borderId="14" xfId="0" applyNumberFormat="1" applyFont="1" applyBorder="1" applyAlignment="1">
      <alignment horizontal="center" vertical="center"/>
    </xf>
    <xf numFmtId="0" fontId="16" fillId="5" borderId="13" xfId="0" applyFont="1" applyFill="1" applyBorder="1" applyAlignment="1">
      <alignment horizontal="left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left" vertical="center" wrapText="1"/>
    </xf>
    <xf numFmtId="0" fontId="24" fillId="5" borderId="9" xfId="0" applyFont="1" applyFill="1" applyBorder="1" applyAlignment="1">
      <alignment horizontal="left" vertical="center"/>
    </xf>
    <xf numFmtId="1" fontId="24" fillId="5" borderId="9" xfId="0" applyNumberFormat="1" applyFont="1" applyFill="1" applyBorder="1" applyAlignment="1">
      <alignment horizontal="left" vertical="center"/>
    </xf>
    <xf numFmtId="0" fontId="24" fillId="5" borderId="9" xfId="0" applyFont="1" applyFill="1" applyBorder="1" applyAlignment="1">
      <alignment horizontal="center" vertical="center"/>
    </xf>
    <xf numFmtId="164" fontId="24" fillId="5" borderId="9" xfId="0" applyNumberFormat="1" applyFont="1" applyFill="1" applyBorder="1" applyAlignment="1">
      <alignment horizontal="left" vertical="center"/>
    </xf>
    <xf numFmtId="169" fontId="16" fillId="5" borderId="9" xfId="0" applyNumberFormat="1" applyFont="1" applyFill="1" applyBorder="1" applyAlignment="1">
      <alignment horizontal="left" vertical="center"/>
    </xf>
    <xf numFmtId="169" fontId="16" fillId="5" borderId="14" xfId="0" applyNumberFormat="1" applyFont="1" applyFill="1" applyBorder="1" applyAlignment="1">
      <alignment horizontal="left" vertical="center"/>
    </xf>
    <xf numFmtId="0" fontId="16" fillId="7" borderId="13" xfId="0" applyFont="1" applyFill="1" applyBorder="1" applyAlignment="1">
      <alignment horizontal="left" vertical="center"/>
    </xf>
    <xf numFmtId="0" fontId="16" fillId="7" borderId="9" xfId="0" applyFont="1" applyFill="1" applyBorder="1" applyAlignment="1">
      <alignment horizontal="center" vertical="center"/>
    </xf>
    <xf numFmtId="0" fontId="16" fillId="7" borderId="9" xfId="0" applyFont="1" applyFill="1" applyBorder="1" applyAlignment="1">
      <alignment horizontal="left" vertical="center"/>
    </xf>
    <xf numFmtId="1" fontId="16" fillId="7" borderId="9" xfId="0" applyNumberFormat="1" applyFont="1" applyFill="1" applyBorder="1" applyAlignment="1">
      <alignment horizontal="left" vertical="center"/>
    </xf>
    <xf numFmtId="9" fontId="16" fillId="7" borderId="9" xfId="0" applyNumberFormat="1" applyFont="1" applyFill="1" applyBorder="1" applyAlignment="1">
      <alignment horizontal="left" vertical="center"/>
    </xf>
    <xf numFmtId="164" fontId="16" fillId="7" borderId="14" xfId="0" applyNumberFormat="1" applyFont="1" applyFill="1" applyBorder="1" applyAlignment="1">
      <alignment horizontal="left" vertical="center"/>
    </xf>
    <xf numFmtId="0" fontId="16" fillId="8" borderId="20" xfId="0" applyFont="1" applyFill="1" applyBorder="1" applyAlignment="1">
      <alignment horizontal="left" vertical="center"/>
    </xf>
    <xf numFmtId="0" fontId="16" fillId="8" borderId="21" xfId="0" applyFont="1" applyFill="1" applyBorder="1" applyAlignment="1">
      <alignment horizontal="center" vertical="center"/>
    </xf>
    <xf numFmtId="167" fontId="16" fillId="8" borderId="21" xfId="0" applyNumberFormat="1" applyFont="1" applyFill="1" applyBorder="1" applyAlignment="1">
      <alignment horizontal="center" vertical="center"/>
    </xf>
    <xf numFmtId="0" fontId="16" fillId="8" borderId="21" xfId="0" applyFont="1" applyFill="1" applyBorder="1" applyAlignment="1">
      <alignment horizontal="left" vertical="center" wrapText="1"/>
    </xf>
    <xf numFmtId="0" fontId="24" fillId="8" borderId="21" xfId="0" applyFont="1" applyFill="1" applyBorder="1" applyAlignment="1">
      <alignment horizontal="left" vertical="center"/>
    </xf>
    <xf numFmtId="1" fontId="24" fillId="8" borderId="21" xfId="0" applyNumberFormat="1" applyFont="1" applyFill="1" applyBorder="1" applyAlignment="1">
      <alignment horizontal="left" vertical="center"/>
    </xf>
    <xf numFmtId="0" fontId="24" fillId="8" borderId="21" xfId="0" applyFont="1" applyFill="1" applyBorder="1" applyAlignment="1">
      <alignment horizontal="center" vertical="center"/>
    </xf>
    <xf numFmtId="164" fontId="24" fillId="8" borderId="21" xfId="0" applyNumberFormat="1" applyFont="1" applyFill="1" applyBorder="1" applyAlignment="1">
      <alignment horizontal="left" vertical="center"/>
    </xf>
    <xf numFmtId="169" fontId="16" fillId="8" borderId="22" xfId="0" applyNumberFormat="1" applyFont="1" applyFill="1" applyBorder="1" applyAlignment="1">
      <alignment horizontal="left" vertical="center"/>
    </xf>
    <xf numFmtId="0" fontId="26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20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20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1" fontId="11" fillId="0" borderId="9" xfId="0" applyNumberFormat="1" applyFont="1" applyBorder="1" applyAlignment="1">
      <alignment horizontal="left" vertical="center"/>
    </xf>
    <xf numFmtId="1" fontId="11" fillId="0" borderId="9" xfId="0" applyNumberFormat="1" applyFont="1" applyBorder="1" applyAlignment="1">
      <alignment horizontal="left" vertical="center" wrapText="1"/>
    </xf>
    <xf numFmtId="173" fontId="11" fillId="0" borderId="9" xfId="0" applyNumberFormat="1" applyFont="1" applyBorder="1" applyAlignment="1">
      <alignment horizontal="center" vertical="center"/>
    </xf>
    <xf numFmtId="173" fontId="23" fillId="0" borderId="9" xfId="0" applyNumberFormat="1" applyFont="1" applyBorder="1" applyAlignment="1">
      <alignment horizontal="center" vertical="center"/>
    </xf>
    <xf numFmtId="1" fontId="16" fillId="0" borderId="9" xfId="6" applyNumberFormat="1" applyFont="1" applyBorder="1" applyAlignment="1">
      <alignment horizontal="center" vertical="center"/>
    </xf>
    <xf numFmtId="9" fontId="24" fillId="0" borderId="9" xfId="0" applyNumberFormat="1" applyFont="1" applyBorder="1" applyAlignment="1">
      <alignment horizontal="center" vertical="center"/>
    </xf>
    <xf numFmtId="1" fontId="24" fillId="0" borderId="9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 wrapText="1"/>
    </xf>
    <xf numFmtId="0" fontId="11" fillId="0" borderId="18" xfId="4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167" fontId="28" fillId="4" borderId="9" xfId="0" applyNumberFormat="1" applyFont="1" applyFill="1" applyBorder="1" applyAlignment="1">
      <alignment horizontal="center" vertical="center" wrapText="1"/>
    </xf>
    <xf numFmtId="167" fontId="29" fillId="4" borderId="9" xfId="0" applyNumberFormat="1" applyFont="1" applyFill="1" applyBorder="1" applyAlignment="1">
      <alignment horizontal="center" vertical="center" wrapText="1"/>
    </xf>
    <xf numFmtId="0" fontId="28" fillId="4" borderId="9" xfId="0" applyFont="1" applyFill="1" applyBorder="1" applyAlignment="1">
      <alignment horizontal="left" vertical="center" wrapText="1"/>
    </xf>
    <xf numFmtId="172" fontId="29" fillId="4" borderId="9" xfId="0" applyNumberFormat="1" applyFont="1" applyFill="1" applyBorder="1" applyAlignment="1">
      <alignment horizontal="center" vertical="center" wrapText="1"/>
    </xf>
    <xf numFmtId="167" fontId="29" fillId="4" borderId="14" xfId="0" applyNumberFormat="1" applyFont="1" applyFill="1" applyBorder="1" applyAlignment="1">
      <alignment horizontal="center" vertical="center" wrapText="1"/>
    </xf>
    <xf numFmtId="164" fontId="30" fillId="0" borderId="9" xfId="0" applyNumberFormat="1" applyFont="1" applyBorder="1" applyAlignment="1">
      <alignment horizontal="center" vertical="center"/>
    </xf>
    <xf numFmtId="0" fontId="30" fillId="6" borderId="9" xfId="0" applyFont="1" applyFill="1" applyBorder="1" applyAlignment="1">
      <alignment horizontal="center" vertical="center"/>
    </xf>
    <xf numFmtId="0" fontId="30" fillId="9" borderId="9" xfId="0" applyFont="1" applyFill="1" applyBorder="1" applyAlignment="1">
      <alignment horizontal="center" vertical="center"/>
    </xf>
    <xf numFmtId="1" fontId="31" fillId="0" borderId="9" xfId="0" applyNumberFormat="1" applyFont="1" applyBorder="1" applyAlignment="1">
      <alignment horizontal="center" vertical="center"/>
    </xf>
    <xf numFmtId="9" fontId="7" fillId="0" borderId="9" xfId="0" applyNumberFormat="1" applyFont="1" applyBorder="1" applyAlignment="1">
      <alignment horizontal="center" vertical="center"/>
    </xf>
    <xf numFmtId="37" fontId="7" fillId="0" borderId="9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72" fontId="7" fillId="0" borderId="9" xfId="0" applyNumberFormat="1" applyFont="1" applyBorder="1" applyAlignment="1">
      <alignment horizontal="left" vertical="center"/>
    </xf>
    <xf numFmtId="168" fontId="7" fillId="0" borderId="9" xfId="0" applyNumberFormat="1" applyFont="1" applyBorder="1" applyAlignment="1">
      <alignment horizontal="left" vertical="center"/>
    </xf>
    <xf numFmtId="169" fontId="31" fillId="0" borderId="14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9" fontId="31" fillId="0" borderId="9" xfId="0" applyNumberFormat="1" applyFont="1" applyBorder="1" applyAlignment="1">
      <alignment horizontal="center" vertical="center"/>
    </xf>
    <xf numFmtId="0" fontId="32" fillId="0" borderId="9" xfId="4" applyFont="1" applyBorder="1" applyAlignment="1">
      <alignment horizontal="center" vertical="center"/>
    </xf>
    <xf numFmtId="168" fontId="7" fillId="0" borderId="9" xfId="0" applyNumberFormat="1" applyFont="1" applyBorder="1" applyAlignment="1">
      <alignment horizontal="center" vertical="center"/>
    </xf>
    <xf numFmtId="164" fontId="31" fillId="0" borderId="14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right" vertical="center" wrapText="1"/>
    </xf>
    <xf numFmtId="0" fontId="31" fillId="0" borderId="9" xfId="0" applyFont="1" applyBorder="1" applyAlignment="1">
      <alignment horizontal="center" vertical="center"/>
    </xf>
    <xf numFmtId="172" fontId="33" fillId="0" borderId="9" xfId="0" applyNumberFormat="1" applyFont="1" applyBorder="1" applyAlignment="1">
      <alignment horizontal="center" vertical="center"/>
    </xf>
    <xf numFmtId="169" fontId="33" fillId="5" borderId="9" xfId="0" applyNumberFormat="1" applyFont="1" applyFill="1" applyBorder="1" applyAlignment="1">
      <alignment horizontal="center" vertical="center"/>
    </xf>
    <xf numFmtId="169" fontId="33" fillId="5" borderId="14" xfId="0" applyNumberFormat="1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vertical="center"/>
    </xf>
    <xf numFmtId="0" fontId="7" fillId="10" borderId="2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vertical="center"/>
    </xf>
    <xf numFmtId="0" fontId="6" fillId="10" borderId="15" xfId="0" applyFont="1" applyFill="1" applyBorder="1" applyAlignment="1">
      <alignment vertical="center"/>
    </xf>
    <xf numFmtId="0" fontId="6" fillId="10" borderId="7" xfId="0" applyFont="1" applyFill="1" applyBorder="1" applyAlignment="1">
      <alignment vertical="center"/>
    </xf>
    <xf numFmtId="0" fontId="7" fillId="10" borderId="8" xfId="0" applyFont="1" applyFill="1" applyBorder="1" applyAlignment="1">
      <alignment horizontal="center" vertical="center"/>
    </xf>
    <xf numFmtId="0" fontId="35" fillId="10" borderId="8" xfId="0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vertical="center"/>
    </xf>
    <xf numFmtId="0" fontId="6" fillId="10" borderId="16" xfId="0" applyFont="1" applyFill="1" applyBorder="1" applyAlignment="1">
      <alignment vertical="center"/>
    </xf>
    <xf numFmtId="1" fontId="11" fillId="0" borderId="9" xfId="9" applyNumberFormat="1" applyFont="1" applyBorder="1" applyAlignment="1">
      <alignment horizontal="center" vertical="center"/>
    </xf>
    <xf numFmtId="1" fontId="11" fillId="0" borderId="9" xfId="9" applyNumberFormat="1" applyFont="1" applyBorder="1" applyAlignment="1">
      <alignment horizontal="left" vertical="center"/>
    </xf>
    <xf numFmtId="172" fontId="1" fillId="0" borderId="9" xfId="0" applyNumberFormat="1" applyFont="1" applyBorder="1" applyAlignment="1">
      <alignment horizontal="left" vertical="center"/>
    </xf>
    <xf numFmtId="1" fontId="1" fillId="0" borderId="9" xfId="0" applyNumberFormat="1" applyFont="1" applyBorder="1" applyAlignment="1">
      <alignment horizontal="left" vertical="center" wrapText="1"/>
    </xf>
    <xf numFmtId="1" fontId="1" fillId="11" borderId="9" xfId="0" applyNumberFormat="1" applyFont="1" applyFill="1" applyBorder="1" applyAlignment="1">
      <alignment horizontal="left" vertical="center" wrapText="1"/>
    </xf>
    <xf numFmtId="1" fontId="1" fillId="11" borderId="9" xfId="0" applyNumberFormat="1" applyFont="1" applyFill="1" applyBorder="1" applyAlignment="1">
      <alignment horizontal="center" vertical="center"/>
    </xf>
    <xf numFmtId="9" fontId="13" fillId="11" borderId="9" xfId="0" applyNumberFormat="1" applyFont="1" applyFill="1" applyBorder="1" applyAlignment="1">
      <alignment horizontal="center" vertical="center"/>
    </xf>
    <xf numFmtId="37" fontId="13" fillId="11" borderId="9" xfId="0" applyNumberFormat="1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center" vertical="center"/>
    </xf>
    <xf numFmtId="172" fontId="13" fillId="11" borderId="9" xfId="0" applyNumberFormat="1" applyFont="1" applyFill="1" applyBorder="1" applyAlignment="1">
      <alignment horizontal="left" vertical="center"/>
    </xf>
    <xf numFmtId="168" fontId="13" fillId="11" borderId="9" xfId="0" applyNumberFormat="1" applyFont="1" applyFill="1" applyBorder="1" applyAlignment="1">
      <alignment horizontal="center" vertical="center"/>
    </xf>
    <xf numFmtId="164" fontId="23" fillId="11" borderId="14" xfId="0" applyNumberFormat="1" applyFont="1" applyFill="1" applyBorder="1" applyAlignment="1">
      <alignment horizontal="center" vertical="center"/>
    </xf>
    <xf numFmtId="0" fontId="34" fillId="10" borderId="2" xfId="0" applyFont="1" applyFill="1" applyBorder="1" applyAlignment="1">
      <alignment horizontal="center" vertical="center"/>
    </xf>
    <xf numFmtId="0" fontId="34" fillId="10" borderId="8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3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8" fillId="3" borderId="24" xfId="0" applyFont="1" applyFill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8" fillId="3" borderId="6" xfId="0" applyFont="1" applyFill="1" applyBorder="1" applyAlignment="1">
      <alignment horizontal="center" vertical="center"/>
    </xf>
    <xf numFmtId="0" fontId="17" fillId="0" borderId="25" xfId="0" applyFont="1" applyBorder="1" applyAlignment="1">
      <alignment vertical="center"/>
    </xf>
    <xf numFmtId="166" fontId="18" fillId="3" borderId="2" xfId="0" applyNumberFormat="1" applyFont="1" applyFill="1" applyBorder="1" applyAlignment="1">
      <alignment horizontal="center" vertical="center"/>
    </xf>
    <xf numFmtId="0" fontId="17" fillId="0" borderId="15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8" fillId="3" borderId="1" xfId="0" applyFont="1" applyFill="1" applyBorder="1" applyAlignment="1">
      <alignment horizontal="right" vertical="center"/>
    </xf>
    <xf numFmtId="0" fontId="17" fillId="0" borderId="1" xfId="0" applyFont="1" applyBorder="1" applyAlignment="1">
      <alignment vertical="center"/>
    </xf>
    <xf numFmtId="0" fontId="20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0">
    <cellStyle name="Comma 2 2" xfId="1"/>
    <cellStyle name="Normal" xfId="0" builtinId="0"/>
    <cellStyle name="Normal 2" xfId="2"/>
    <cellStyle name="Normal 3" xfId="4"/>
    <cellStyle name="Normal 3 2" xfId="8"/>
    <cellStyle name="Normal 4" xfId="6"/>
    <cellStyle name="Normal 5" xfId="5"/>
    <cellStyle name="Normal 6" xfId="9"/>
    <cellStyle name="Percent 2" xfId="3"/>
    <cellStyle name="Percent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1</xdr:row>
      <xdr:rowOff>0</xdr:rowOff>
    </xdr:from>
    <xdr:to>
      <xdr:col>3</xdr:col>
      <xdr:colOff>3775</xdr:colOff>
      <xdr:row>7</xdr:row>
      <xdr:rowOff>2721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CF07F02E-E5A4-14EF-40F1-0FCAFAB7C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599" y="206829"/>
          <a:ext cx="1807029" cy="116749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ri%20Swallie/Documents/Budget%20Tracker%20Bid%20Leveling%20Sheet%20(version%201)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 Comparison (New)"/>
      <sheetName val="2025 Fit Out Costs"/>
      <sheetName val="Bid Comparison 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PEwm" Type="http://schemas.openxmlformats.org/officeDocument/2006/relationships/image" Target="../media/pe-watermark-3120x21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E577"/>
  <sheetViews>
    <sheetView tabSelected="1" view="pageBreakPreview" topLeftCell="C1" zoomScale="60" zoomScaleNormal="70" workbookViewId="0">
      <pane ySplit="8" topLeftCell="A9" activePane="bottomLeft" state="frozen"/>
      <selection pane="bottomLeft" activeCell="O1" sqref="O1:O1048576"/>
    </sheetView>
  </sheetViews>
  <sheetFormatPr defaultColWidth="14.44140625" defaultRowHeight="15.6" x14ac:dyDescent="0.3"/>
  <cols>
    <col min="1" max="1" width="3.33203125" style="1" customWidth="1"/>
    <col min="2" max="2" width="7.33203125" style="1" customWidth="1"/>
    <col min="3" max="3" width="19.21875" style="8" customWidth="1"/>
    <col min="4" max="4" width="15.21875" style="7" customWidth="1"/>
    <col min="5" max="5" width="95" style="1" bestFit="1" customWidth="1"/>
    <col min="6" max="6" width="10" style="1" customWidth="1"/>
    <col min="7" max="7" width="8.6640625" style="1" customWidth="1"/>
    <col min="8" max="8" width="10" style="1" customWidth="1"/>
    <col min="9" max="9" width="7.33203125" style="1" customWidth="1"/>
    <col min="10" max="10" width="14.6640625" style="1" customWidth="1"/>
    <col min="11" max="11" width="15.44140625" style="1" bestFit="1" customWidth="1"/>
    <col min="12" max="12" width="14.33203125" style="1" customWidth="1"/>
    <col min="13" max="13" width="18" style="1" customWidth="1"/>
    <col min="14" max="14" width="18.77734375" style="1" customWidth="1"/>
    <col min="15" max="28" width="8.6640625" style="1" customWidth="1"/>
    <col min="29" max="16384" width="14.44140625" style="1"/>
  </cols>
  <sheetData>
    <row r="1" spans="1:28" ht="16.2" thickBot="1" x14ac:dyDescent="0.35">
      <c r="A1" s="9"/>
      <c r="B1" s="10"/>
      <c r="C1" s="11"/>
      <c r="D1" s="12"/>
      <c r="E1" s="13"/>
      <c r="F1" s="12"/>
      <c r="G1" s="12"/>
      <c r="H1" s="14"/>
      <c r="I1" s="15"/>
      <c r="J1" s="16"/>
      <c r="K1" s="16"/>
      <c r="L1" s="16"/>
      <c r="M1" s="16"/>
      <c r="N1" s="17"/>
    </row>
    <row r="2" spans="1:28" x14ac:dyDescent="0.3">
      <c r="A2" s="18"/>
      <c r="B2" s="195"/>
      <c r="C2" s="196"/>
      <c r="D2" s="19"/>
      <c r="E2" s="20"/>
      <c r="F2" s="21"/>
      <c r="G2" s="22"/>
      <c r="H2" s="199"/>
      <c r="I2" s="200"/>
      <c r="J2" s="200"/>
      <c r="K2" s="200"/>
      <c r="L2" s="200"/>
      <c r="M2" s="201" t="s">
        <v>0</v>
      </c>
      <c r="N2" s="202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x14ac:dyDescent="0.3">
      <c r="A3" s="18"/>
      <c r="B3" s="197"/>
      <c r="C3" s="198"/>
      <c r="D3" s="210" t="s">
        <v>1</v>
      </c>
      <c r="E3" s="208" t="s">
        <v>392</v>
      </c>
      <c r="F3" s="209"/>
      <c r="G3" s="198"/>
      <c r="H3" s="206" t="s">
        <v>2</v>
      </c>
      <c r="I3" s="205"/>
      <c r="J3" s="205"/>
      <c r="K3" s="205"/>
      <c r="L3" s="205"/>
      <c r="M3" s="203">
        <f>N410</f>
        <v>357016.57729870477</v>
      </c>
      <c r="N3" s="204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x14ac:dyDescent="0.3">
      <c r="A4" s="18"/>
      <c r="B4" s="197"/>
      <c r="C4" s="198"/>
      <c r="D4" s="211"/>
      <c r="E4" s="209"/>
      <c r="F4" s="209"/>
      <c r="G4" s="198"/>
      <c r="H4" s="206" t="s">
        <v>3</v>
      </c>
      <c r="I4" s="205"/>
      <c r="J4" s="205"/>
      <c r="K4" s="205"/>
      <c r="L4" s="205"/>
      <c r="M4" s="203">
        <f>SUM(N411:N415)</f>
        <v>178508.28864935238</v>
      </c>
      <c r="N4" s="204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x14ac:dyDescent="0.3">
      <c r="A5" s="18"/>
      <c r="B5" s="197"/>
      <c r="C5" s="198"/>
      <c r="D5" s="210" t="s">
        <v>4</v>
      </c>
      <c r="E5" s="208" t="s">
        <v>393</v>
      </c>
      <c r="F5" s="209"/>
      <c r="G5" s="198"/>
      <c r="H5" s="207"/>
      <c r="I5" s="205"/>
      <c r="J5" s="205"/>
      <c r="K5" s="205"/>
      <c r="L5" s="205"/>
      <c r="M5" s="205"/>
      <c r="N5" s="204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x14ac:dyDescent="0.3">
      <c r="A6" s="18"/>
      <c r="B6" s="197"/>
      <c r="C6" s="198"/>
      <c r="D6" s="211"/>
      <c r="E6" s="209"/>
      <c r="F6" s="209"/>
      <c r="G6" s="198"/>
      <c r="H6" s="206" t="s">
        <v>5</v>
      </c>
      <c r="I6" s="205"/>
      <c r="J6" s="205"/>
      <c r="K6" s="205"/>
      <c r="L6" s="205"/>
      <c r="M6" s="203">
        <f>SUM(M3:N5)</f>
        <v>535524.86594805715</v>
      </c>
      <c r="N6" s="204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6.2" thickBot="1" x14ac:dyDescent="0.35">
      <c r="A7" s="18"/>
      <c r="B7" s="197"/>
      <c r="C7" s="198"/>
      <c r="D7" s="23"/>
      <c r="E7" s="24"/>
      <c r="F7" s="25"/>
      <c r="G7" s="26"/>
      <c r="H7" s="207"/>
      <c r="I7" s="205"/>
      <c r="J7" s="205"/>
      <c r="K7" s="205"/>
      <c r="L7" s="205"/>
      <c r="M7" s="205"/>
      <c r="N7" s="204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46.8" x14ac:dyDescent="0.3">
      <c r="A8" s="27"/>
      <c r="B8" s="28" t="s">
        <v>6</v>
      </c>
      <c r="C8" s="29" t="s">
        <v>7</v>
      </c>
      <c r="D8" s="30" t="s">
        <v>8</v>
      </c>
      <c r="E8" s="31" t="s">
        <v>9</v>
      </c>
      <c r="F8" s="30" t="s">
        <v>10</v>
      </c>
      <c r="G8" s="30" t="s">
        <v>11</v>
      </c>
      <c r="H8" s="30" t="s">
        <v>12</v>
      </c>
      <c r="I8" s="30" t="s">
        <v>13</v>
      </c>
      <c r="J8" s="30" t="s">
        <v>14</v>
      </c>
      <c r="K8" s="30" t="s">
        <v>15</v>
      </c>
      <c r="L8" s="30" t="s">
        <v>16</v>
      </c>
      <c r="M8" s="30" t="s">
        <v>17</v>
      </c>
      <c r="N8" s="32" t="s">
        <v>18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6.2" thickBot="1" x14ac:dyDescent="0.35">
      <c r="A9" s="27"/>
      <c r="B9" s="33"/>
      <c r="C9" s="34"/>
      <c r="D9" s="35">
        <v>10000</v>
      </c>
      <c r="E9" s="36" t="s">
        <v>19</v>
      </c>
      <c r="F9" s="35"/>
      <c r="G9" s="35"/>
      <c r="H9" s="35"/>
      <c r="I9" s="35"/>
      <c r="J9" s="35"/>
      <c r="K9" s="35"/>
      <c r="L9" s="35"/>
      <c r="M9" s="35"/>
      <c r="N9" s="37"/>
      <c r="P9" s="2"/>
    </row>
    <row r="10" spans="1:28" x14ac:dyDescent="0.3">
      <c r="A10" s="27"/>
      <c r="B10" s="38">
        <f>IF(I10&lt;&gt;"",1+MAX(A$1:$B9),"")</f>
        <v>1</v>
      </c>
      <c r="C10" s="39"/>
      <c r="D10" s="40"/>
      <c r="E10" s="41" t="s">
        <v>20</v>
      </c>
      <c r="F10" s="42">
        <v>1</v>
      </c>
      <c r="G10" s="43">
        <v>0</v>
      </c>
      <c r="H10" s="44">
        <f t="shared" ref="H10:H15" si="0">F10*(1+G10)</f>
        <v>1</v>
      </c>
      <c r="I10" s="45" t="s">
        <v>21</v>
      </c>
      <c r="J10" s="46">
        <v>0</v>
      </c>
      <c r="K10" s="46">
        <v>0</v>
      </c>
      <c r="L10" s="47">
        <f>IF(I10&lt;&gt;"",H10*J10,"")</f>
        <v>0</v>
      </c>
      <c r="M10" s="47">
        <f>IF(I10&lt;&gt;"",H10*K10,"")</f>
        <v>0</v>
      </c>
      <c r="N10" s="48">
        <f>IF(I10&lt;&gt;"",L10+M10,"")</f>
        <v>0</v>
      </c>
      <c r="P10" s="2"/>
    </row>
    <row r="11" spans="1:28" x14ac:dyDescent="0.3">
      <c r="A11" s="27"/>
      <c r="B11" s="49">
        <f>IF(I11&lt;&gt;"",1+MAX(A$1:$B10),"")</f>
        <v>2</v>
      </c>
      <c r="C11" s="50"/>
      <c r="D11" s="51"/>
      <c r="E11" s="52" t="s">
        <v>22</v>
      </c>
      <c r="F11" s="53">
        <v>1</v>
      </c>
      <c r="G11" s="54">
        <v>0</v>
      </c>
      <c r="H11" s="55">
        <f t="shared" si="0"/>
        <v>1</v>
      </c>
      <c r="I11" s="53" t="s">
        <v>21</v>
      </c>
      <c r="J11" s="56">
        <v>0</v>
      </c>
      <c r="K11" s="56">
        <v>0</v>
      </c>
      <c r="L11" s="57">
        <f t="shared" ref="L11:L16" si="1">IF(I11&lt;&gt;"",H11*J11,"")</f>
        <v>0</v>
      </c>
      <c r="M11" s="57">
        <f t="shared" ref="M11:M16" si="2">IF(I11&lt;&gt;"",H11*K11,"")</f>
        <v>0</v>
      </c>
      <c r="N11" s="58">
        <f t="shared" ref="N11:N16" si="3">IF(I11&lt;&gt;"",L11+M11,"")</f>
        <v>0</v>
      </c>
      <c r="P11" s="2"/>
    </row>
    <row r="12" spans="1:28" x14ac:dyDescent="0.3">
      <c r="A12" s="27"/>
      <c r="B12" s="49">
        <f>IF(I12&lt;&gt;"",1+MAX(A$1:$B11),"")</f>
        <v>3</v>
      </c>
      <c r="C12" s="50"/>
      <c r="D12" s="51"/>
      <c r="E12" s="52" t="s">
        <v>23</v>
      </c>
      <c r="F12" s="59">
        <v>1</v>
      </c>
      <c r="G12" s="54">
        <v>0</v>
      </c>
      <c r="H12" s="55">
        <f t="shared" si="0"/>
        <v>1</v>
      </c>
      <c r="I12" s="53" t="s">
        <v>21</v>
      </c>
      <c r="J12" s="56">
        <v>0</v>
      </c>
      <c r="K12" s="56">
        <v>0</v>
      </c>
      <c r="L12" s="57">
        <f t="shared" si="1"/>
        <v>0</v>
      </c>
      <c r="M12" s="57">
        <f t="shared" si="2"/>
        <v>0</v>
      </c>
      <c r="N12" s="58">
        <f t="shared" si="3"/>
        <v>0</v>
      </c>
      <c r="P12" s="2"/>
    </row>
    <row r="13" spans="1:28" x14ac:dyDescent="0.3">
      <c r="A13" s="27"/>
      <c r="B13" s="49">
        <f>IF(I13&lt;&gt;"",1+MAX(A$1:$B12),"")</f>
        <v>4</v>
      </c>
      <c r="C13" s="50"/>
      <c r="D13" s="51"/>
      <c r="E13" s="52" t="s">
        <v>24</v>
      </c>
      <c r="F13" s="59">
        <v>1</v>
      </c>
      <c r="G13" s="54">
        <v>0</v>
      </c>
      <c r="H13" s="55">
        <f t="shared" si="0"/>
        <v>1</v>
      </c>
      <c r="I13" s="53" t="s">
        <v>21</v>
      </c>
      <c r="J13" s="56">
        <v>0</v>
      </c>
      <c r="K13" s="56">
        <v>0</v>
      </c>
      <c r="L13" s="57">
        <f t="shared" si="1"/>
        <v>0</v>
      </c>
      <c r="M13" s="57">
        <f t="shared" si="2"/>
        <v>0</v>
      </c>
      <c r="N13" s="58">
        <f t="shared" si="3"/>
        <v>0</v>
      </c>
      <c r="P13" s="2"/>
    </row>
    <row r="14" spans="1:28" x14ac:dyDescent="0.3">
      <c r="A14" s="27"/>
      <c r="B14" s="49">
        <f>IF(I14&lt;&gt;"",1+MAX(A$1:$B13),"")</f>
        <v>5</v>
      </c>
      <c r="C14" s="50"/>
      <c r="D14" s="53"/>
      <c r="E14" s="52" t="s">
        <v>25</v>
      </c>
      <c r="F14" s="53">
        <v>1</v>
      </c>
      <c r="G14" s="54">
        <v>0</v>
      </c>
      <c r="H14" s="55">
        <f t="shared" si="0"/>
        <v>1</v>
      </c>
      <c r="I14" s="53" t="s">
        <v>21</v>
      </c>
      <c r="J14" s="56">
        <v>0</v>
      </c>
      <c r="K14" s="56">
        <v>0</v>
      </c>
      <c r="L14" s="57">
        <f t="shared" si="1"/>
        <v>0</v>
      </c>
      <c r="M14" s="57">
        <f t="shared" si="2"/>
        <v>0</v>
      </c>
      <c r="N14" s="58">
        <f t="shared" si="3"/>
        <v>0</v>
      </c>
      <c r="P14" s="2"/>
    </row>
    <row r="15" spans="1:28" x14ac:dyDescent="0.3">
      <c r="A15" s="27"/>
      <c r="B15" s="49">
        <f>IF(I15&lt;&gt;"",1+MAX(A$1:$B14),"")</f>
        <v>6</v>
      </c>
      <c r="C15" s="50"/>
      <c r="D15" s="53"/>
      <c r="E15" s="52" t="s">
        <v>26</v>
      </c>
      <c r="F15" s="53">
        <v>1</v>
      </c>
      <c r="G15" s="54">
        <v>0</v>
      </c>
      <c r="H15" s="55">
        <f t="shared" si="0"/>
        <v>1</v>
      </c>
      <c r="I15" s="53" t="s">
        <v>21</v>
      </c>
      <c r="J15" s="56">
        <v>0</v>
      </c>
      <c r="K15" s="56">
        <v>0</v>
      </c>
      <c r="L15" s="57">
        <f t="shared" si="1"/>
        <v>0</v>
      </c>
      <c r="M15" s="57">
        <f t="shared" si="2"/>
        <v>0</v>
      </c>
      <c r="N15" s="58">
        <f t="shared" si="3"/>
        <v>0</v>
      </c>
      <c r="P15" s="2"/>
    </row>
    <row r="16" spans="1:28" x14ac:dyDescent="0.3">
      <c r="A16" s="27"/>
      <c r="B16" s="49" t="str">
        <f>IF(I16&lt;&gt;"",1+MAX(A$1:$B15),"")</f>
        <v/>
      </c>
      <c r="C16" s="51"/>
      <c r="D16" s="51"/>
      <c r="E16" s="52"/>
      <c r="F16" s="55"/>
      <c r="G16" s="62"/>
      <c r="H16" s="63"/>
      <c r="I16" s="53"/>
      <c r="J16" s="56"/>
      <c r="K16" s="56"/>
      <c r="L16" s="57" t="str">
        <f t="shared" si="1"/>
        <v/>
      </c>
      <c r="M16" s="57" t="str">
        <f t="shared" si="2"/>
        <v/>
      </c>
      <c r="N16" s="58" t="str">
        <f t="shared" si="3"/>
        <v/>
      </c>
      <c r="P16" s="2"/>
    </row>
    <row r="17" spans="1:16" x14ac:dyDescent="0.3">
      <c r="A17" s="27"/>
      <c r="B17" s="49" t="str">
        <f>IF(I17&lt;&gt;"",1+MAX(A$1:$B16),"")</f>
        <v/>
      </c>
      <c r="C17" s="50"/>
      <c r="D17" s="53"/>
      <c r="E17" s="64" t="s">
        <v>2</v>
      </c>
      <c r="F17" s="59"/>
      <c r="G17" s="59"/>
      <c r="H17" s="55"/>
      <c r="I17" s="59"/>
      <c r="J17" s="65"/>
      <c r="K17" s="65"/>
      <c r="L17" s="66">
        <f>SUM(L10:L16)</f>
        <v>0</v>
      </c>
      <c r="M17" s="66">
        <f>SUM(M10:M16)</f>
        <v>0</v>
      </c>
      <c r="N17" s="67">
        <f>SUM(N10:N16)</f>
        <v>0</v>
      </c>
      <c r="P17" s="2"/>
    </row>
    <row r="18" spans="1:16" x14ac:dyDescent="0.3">
      <c r="A18" s="27"/>
      <c r="B18" s="49" t="str">
        <f>IF(I18&lt;&gt;"",1+MAX(A$1:$B17),"")</f>
        <v/>
      </c>
      <c r="C18" s="68"/>
      <c r="D18" s="69">
        <v>2</v>
      </c>
      <c r="E18" s="70" t="s">
        <v>40</v>
      </c>
      <c r="F18" s="69"/>
      <c r="G18" s="69"/>
      <c r="H18" s="69"/>
      <c r="I18" s="69"/>
      <c r="J18" s="71"/>
      <c r="K18" s="71"/>
      <c r="L18" s="69"/>
      <c r="M18" s="69"/>
      <c r="N18" s="72"/>
      <c r="P18" s="2"/>
    </row>
    <row r="19" spans="1:16" x14ac:dyDescent="0.3">
      <c r="A19" s="27"/>
      <c r="B19" s="49" t="str">
        <f>IF(I19&lt;&gt;"",1+MAX(A$1:$B18),"")</f>
        <v/>
      </c>
      <c r="C19" s="50"/>
      <c r="D19" s="77"/>
      <c r="E19" s="75" t="s">
        <v>87</v>
      </c>
      <c r="F19" s="86"/>
      <c r="G19" s="86"/>
      <c r="H19" s="55"/>
      <c r="I19" s="78"/>
      <c r="J19" s="56"/>
      <c r="K19" s="56"/>
      <c r="L19" s="57"/>
      <c r="M19" s="57"/>
      <c r="N19" s="58"/>
      <c r="P19" s="2"/>
    </row>
    <row r="20" spans="1:16" x14ac:dyDescent="0.3">
      <c r="A20" s="27"/>
      <c r="B20" s="49">
        <f>IF(I20&lt;&gt;"",1+MAX(A$1:$B19),"")</f>
        <v>7</v>
      </c>
      <c r="C20" s="50" t="s">
        <v>350</v>
      </c>
      <c r="D20" s="77"/>
      <c r="E20" s="132" t="s">
        <v>222</v>
      </c>
      <c r="F20" s="86">
        <v>1101</v>
      </c>
      <c r="G20" s="54">
        <v>0</v>
      </c>
      <c r="H20" s="55">
        <f t="shared" ref="H20" si="4">F20*(1+G20)</f>
        <v>1101</v>
      </c>
      <c r="I20" s="86" t="s">
        <v>50</v>
      </c>
      <c r="J20" s="56">
        <v>0.85</v>
      </c>
      <c r="K20" s="56">
        <v>0</v>
      </c>
      <c r="L20" s="57">
        <f t="shared" ref="L20" si="5">IF(I20&lt;&gt;"",H20*J20,"")</f>
        <v>935.85</v>
      </c>
      <c r="M20" s="57">
        <f t="shared" ref="M20" si="6">IF(I20&lt;&gt;"",H20*K20,"")</f>
        <v>0</v>
      </c>
      <c r="N20" s="58">
        <f t="shared" ref="N20" si="7">IF(I20&lt;&gt;"",L20+M20,"")</f>
        <v>935.85</v>
      </c>
      <c r="P20" s="2"/>
    </row>
    <row r="21" spans="1:16" x14ac:dyDescent="0.3">
      <c r="A21" s="27"/>
      <c r="B21" s="49">
        <f>IF(I21&lt;&gt;"",1+MAX(A$1:$B20),"")</f>
        <v>8</v>
      </c>
      <c r="C21" s="50" t="s">
        <v>351</v>
      </c>
      <c r="D21" s="77"/>
      <c r="E21" s="132" t="s">
        <v>88</v>
      </c>
      <c r="F21" s="86">
        <v>362.87</v>
      </c>
      <c r="G21" s="54">
        <v>0</v>
      </c>
      <c r="H21" s="55">
        <f t="shared" ref="H21:H75" si="8">F21*(1+G21)</f>
        <v>362.87</v>
      </c>
      <c r="I21" s="86" t="s">
        <v>50</v>
      </c>
      <c r="J21" s="56">
        <v>4.5</v>
      </c>
      <c r="K21" s="56">
        <v>0.5</v>
      </c>
      <c r="L21" s="57">
        <f t="shared" ref="L21:L75" si="9">IF(I21&lt;&gt;"",H21*J21,"")</f>
        <v>1632.915</v>
      </c>
      <c r="M21" s="57">
        <f t="shared" ref="M21:M75" si="10">IF(I21&lt;&gt;"",H21*K21,"")</f>
        <v>181.435</v>
      </c>
      <c r="N21" s="58">
        <f t="shared" ref="N21:N75" si="11">IF(I21&lt;&gt;"",L21+M21,"")</f>
        <v>1814.35</v>
      </c>
      <c r="P21" s="2"/>
    </row>
    <row r="22" spans="1:16" x14ac:dyDescent="0.3">
      <c r="A22" s="27"/>
      <c r="B22" s="49">
        <f>IF(I22&lt;&gt;"",1+MAX(A$1:$B21),"")</f>
        <v>9</v>
      </c>
      <c r="C22" s="50" t="s">
        <v>351</v>
      </c>
      <c r="D22" s="77"/>
      <c r="E22" s="132" t="s">
        <v>89</v>
      </c>
      <c r="F22" s="86">
        <v>86.22</v>
      </c>
      <c r="G22" s="54">
        <v>0</v>
      </c>
      <c r="H22" s="55">
        <f t="shared" si="8"/>
        <v>86.22</v>
      </c>
      <c r="I22" s="86" t="s">
        <v>50</v>
      </c>
      <c r="J22" s="56">
        <v>5</v>
      </c>
      <c r="K22" s="56">
        <v>0.5</v>
      </c>
      <c r="L22" s="57">
        <f t="shared" si="9"/>
        <v>431.1</v>
      </c>
      <c r="M22" s="57">
        <f t="shared" si="10"/>
        <v>43.11</v>
      </c>
      <c r="N22" s="58">
        <f t="shared" si="11"/>
        <v>474.21000000000004</v>
      </c>
      <c r="P22" s="2"/>
    </row>
    <row r="23" spans="1:16" x14ac:dyDescent="0.3">
      <c r="A23" s="27"/>
      <c r="B23" s="49">
        <f>IF(I23&lt;&gt;"",1+MAX(A$1:$B22),"")</f>
        <v>10</v>
      </c>
      <c r="C23" s="50" t="s">
        <v>351</v>
      </c>
      <c r="D23" s="77"/>
      <c r="E23" s="132" t="s">
        <v>90</v>
      </c>
      <c r="F23" s="86">
        <v>74.86</v>
      </c>
      <c r="G23" s="54">
        <v>0</v>
      </c>
      <c r="H23" s="55">
        <f t="shared" si="8"/>
        <v>74.86</v>
      </c>
      <c r="I23" s="86" t="s">
        <v>50</v>
      </c>
      <c r="J23" s="56">
        <v>3.75</v>
      </c>
      <c r="K23" s="56">
        <v>0.5</v>
      </c>
      <c r="L23" s="57">
        <f t="shared" si="9"/>
        <v>280.72500000000002</v>
      </c>
      <c r="M23" s="57">
        <f t="shared" si="10"/>
        <v>37.43</v>
      </c>
      <c r="N23" s="58">
        <f t="shared" si="11"/>
        <v>318.15500000000003</v>
      </c>
      <c r="P23" s="2"/>
    </row>
    <row r="24" spans="1:16" x14ac:dyDescent="0.3">
      <c r="A24" s="27"/>
      <c r="B24" s="49">
        <f>IF(I24&lt;&gt;"",1+MAX(A$1:$B23),"")</f>
        <v>11</v>
      </c>
      <c r="C24" s="50" t="s">
        <v>352</v>
      </c>
      <c r="D24" s="77"/>
      <c r="E24" s="132" t="s">
        <v>91</v>
      </c>
      <c r="F24" s="86">
        <f>44.45*10</f>
        <v>444.5</v>
      </c>
      <c r="G24" s="54">
        <v>0</v>
      </c>
      <c r="H24" s="55">
        <f t="shared" si="8"/>
        <v>444.5</v>
      </c>
      <c r="I24" s="86" t="s">
        <v>50</v>
      </c>
      <c r="J24" s="56">
        <v>1.75</v>
      </c>
      <c r="K24" s="56">
        <v>0</v>
      </c>
      <c r="L24" s="57">
        <f t="shared" si="9"/>
        <v>777.875</v>
      </c>
      <c r="M24" s="57">
        <f t="shared" si="10"/>
        <v>0</v>
      </c>
      <c r="N24" s="58">
        <f t="shared" si="11"/>
        <v>777.875</v>
      </c>
      <c r="P24" s="2"/>
    </row>
    <row r="25" spans="1:16" x14ac:dyDescent="0.3">
      <c r="A25" s="27"/>
      <c r="B25" s="49">
        <f>IF(I25&lt;&gt;"",1+MAX(A$1:$B24),"")</f>
        <v>12</v>
      </c>
      <c r="C25" s="50" t="s">
        <v>352</v>
      </c>
      <c r="D25" s="77"/>
      <c r="E25" s="132" t="s">
        <v>92</v>
      </c>
      <c r="F25" s="86">
        <f>52.28*5</f>
        <v>261.39999999999998</v>
      </c>
      <c r="G25" s="54">
        <v>0</v>
      </c>
      <c r="H25" s="55">
        <f t="shared" si="8"/>
        <v>261.39999999999998</v>
      </c>
      <c r="I25" s="86" t="s">
        <v>50</v>
      </c>
      <c r="J25" s="56">
        <v>2.25</v>
      </c>
      <c r="K25" s="56">
        <v>0</v>
      </c>
      <c r="L25" s="57">
        <f t="shared" si="9"/>
        <v>588.15</v>
      </c>
      <c r="M25" s="57">
        <f t="shared" si="10"/>
        <v>0</v>
      </c>
      <c r="N25" s="58">
        <f t="shared" si="11"/>
        <v>588.15</v>
      </c>
      <c r="P25" s="2"/>
    </row>
    <row r="26" spans="1:16" x14ac:dyDescent="0.3">
      <c r="A26" s="27"/>
      <c r="B26" s="49">
        <f>IF(I26&lt;&gt;"",1+MAX(A$1:$B25),"")</f>
        <v>13</v>
      </c>
      <c r="C26" s="50" t="s">
        <v>352</v>
      </c>
      <c r="D26" s="77"/>
      <c r="E26" s="132" t="s">
        <v>93</v>
      </c>
      <c r="F26" s="86">
        <v>158.08000000000001</v>
      </c>
      <c r="G26" s="54">
        <v>0</v>
      </c>
      <c r="H26" s="55">
        <f t="shared" si="8"/>
        <v>158.08000000000001</v>
      </c>
      <c r="I26" s="86" t="s">
        <v>50</v>
      </c>
      <c r="J26" s="56">
        <v>4.5</v>
      </c>
      <c r="K26" s="56">
        <v>0</v>
      </c>
      <c r="L26" s="57">
        <f t="shared" si="9"/>
        <v>711.36</v>
      </c>
      <c r="M26" s="57">
        <f t="shared" si="10"/>
        <v>0</v>
      </c>
      <c r="N26" s="58">
        <f t="shared" si="11"/>
        <v>711.36</v>
      </c>
      <c r="P26" s="2"/>
    </row>
    <row r="27" spans="1:16" x14ac:dyDescent="0.3">
      <c r="A27" s="27"/>
      <c r="B27" s="49">
        <f>IF(I27&lt;&gt;"",1+MAX(A$1:$B26),"")</f>
        <v>14</v>
      </c>
      <c r="C27" s="50" t="s">
        <v>352</v>
      </c>
      <c r="D27" s="77"/>
      <c r="E27" s="132" t="s">
        <v>94</v>
      </c>
      <c r="F27" s="86">
        <f>10.69*5</f>
        <v>53.449999999999996</v>
      </c>
      <c r="G27" s="54">
        <v>0</v>
      </c>
      <c r="H27" s="55">
        <f t="shared" si="8"/>
        <v>53.449999999999996</v>
      </c>
      <c r="I27" s="86" t="s">
        <v>50</v>
      </c>
      <c r="J27" s="56">
        <v>6.5</v>
      </c>
      <c r="K27" s="56">
        <v>0</v>
      </c>
      <c r="L27" s="57">
        <f t="shared" si="9"/>
        <v>347.42499999999995</v>
      </c>
      <c r="M27" s="57">
        <f t="shared" si="10"/>
        <v>0</v>
      </c>
      <c r="N27" s="58">
        <f t="shared" si="11"/>
        <v>347.42499999999995</v>
      </c>
      <c r="P27" s="2"/>
    </row>
    <row r="28" spans="1:16" x14ac:dyDescent="0.3">
      <c r="A28" s="27"/>
      <c r="B28" s="49">
        <f>IF(I28&lt;&gt;"",1+MAX(A$1:$B27),"")</f>
        <v>15</v>
      </c>
      <c r="C28" s="50" t="s">
        <v>352</v>
      </c>
      <c r="D28" s="77"/>
      <c r="E28" s="132" t="s">
        <v>95</v>
      </c>
      <c r="F28" s="86">
        <v>2241.56</v>
      </c>
      <c r="G28" s="54">
        <v>0</v>
      </c>
      <c r="H28" s="55">
        <f t="shared" si="8"/>
        <v>2241.56</v>
      </c>
      <c r="I28" s="86" t="s">
        <v>50</v>
      </c>
      <c r="J28" s="56">
        <v>1.35</v>
      </c>
      <c r="K28" s="56">
        <v>0</v>
      </c>
      <c r="L28" s="57">
        <f t="shared" si="9"/>
        <v>3026.1060000000002</v>
      </c>
      <c r="M28" s="57">
        <f t="shared" si="10"/>
        <v>0</v>
      </c>
      <c r="N28" s="58">
        <f t="shared" si="11"/>
        <v>3026.1060000000002</v>
      </c>
      <c r="P28" s="2"/>
    </row>
    <row r="29" spans="1:16" x14ac:dyDescent="0.3">
      <c r="A29" s="27"/>
      <c r="B29" s="49">
        <f>IF(I29&lt;&gt;"",1+MAX(A$1:$B28),"")</f>
        <v>16</v>
      </c>
      <c r="C29" s="50" t="s">
        <v>352</v>
      </c>
      <c r="D29" s="77"/>
      <c r="E29" s="132" t="s">
        <v>96</v>
      </c>
      <c r="F29" s="86">
        <v>3.84</v>
      </c>
      <c r="G29" s="54">
        <v>0</v>
      </c>
      <c r="H29" s="55">
        <f t="shared" si="8"/>
        <v>3.84</v>
      </c>
      <c r="I29" s="86" t="s">
        <v>50</v>
      </c>
      <c r="J29" s="56">
        <v>25</v>
      </c>
      <c r="K29" s="56">
        <v>0</v>
      </c>
      <c r="L29" s="57">
        <f t="shared" si="9"/>
        <v>96</v>
      </c>
      <c r="M29" s="57">
        <f t="shared" si="10"/>
        <v>0</v>
      </c>
      <c r="N29" s="58">
        <f t="shared" si="11"/>
        <v>96</v>
      </c>
      <c r="P29" s="2"/>
    </row>
    <row r="30" spans="1:16" x14ac:dyDescent="0.3">
      <c r="A30" s="27"/>
      <c r="B30" s="49">
        <f>IF(I30&lt;&gt;"",1+MAX(A$1:$B29),"")</f>
        <v>17</v>
      </c>
      <c r="C30" s="50" t="s">
        <v>352</v>
      </c>
      <c r="D30" s="77"/>
      <c r="E30" s="132" t="s">
        <v>97</v>
      </c>
      <c r="F30" s="86">
        <v>711.74</v>
      </c>
      <c r="G30" s="54">
        <v>0</v>
      </c>
      <c r="H30" s="55">
        <f t="shared" si="8"/>
        <v>711.74</v>
      </c>
      <c r="I30" s="86" t="s">
        <v>50</v>
      </c>
      <c r="J30" s="56">
        <v>0.35</v>
      </c>
      <c r="K30" s="56">
        <v>0</v>
      </c>
      <c r="L30" s="57">
        <f t="shared" si="9"/>
        <v>249.10899999999998</v>
      </c>
      <c r="M30" s="57">
        <f t="shared" si="10"/>
        <v>0</v>
      </c>
      <c r="N30" s="58">
        <f t="shared" si="11"/>
        <v>249.10899999999998</v>
      </c>
      <c r="P30" s="2"/>
    </row>
    <row r="31" spans="1:16" x14ac:dyDescent="0.3">
      <c r="A31" s="27"/>
      <c r="B31" s="49">
        <f>IF(I31&lt;&gt;"",1+MAX(A$1:$B30),"")</f>
        <v>18</v>
      </c>
      <c r="C31" s="50" t="s">
        <v>350</v>
      </c>
      <c r="D31" s="77"/>
      <c r="E31" s="132" t="s">
        <v>98</v>
      </c>
      <c r="F31" s="86">
        <v>1110.1600000000001</v>
      </c>
      <c r="G31" s="54">
        <v>0</v>
      </c>
      <c r="H31" s="55">
        <f t="shared" si="8"/>
        <v>1110.1600000000001</v>
      </c>
      <c r="I31" s="86" t="s">
        <v>50</v>
      </c>
      <c r="J31" s="56">
        <v>1</v>
      </c>
      <c r="K31" s="56">
        <v>0</v>
      </c>
      <c r="L31" s="57">
        <f t="shared" si="9"/>
        <v>1110.1600000000001</v>
      </c>
      <c r="M31" s="57">
        <f t="shared" si="10"/>
        <v>0</v>
      </c>
      <c r="N31" s="58">
        <f t="shared" si="11"/>
        <v>1110.1600000000001</v>
      </c>
      <c r="P31" s="2"/>
    </row>
    <row r="32" spans="1:16" x14ac:dyDescent="0.3">
      <c r="A32" s="27"/>
      <c r="B32" s="49">
        <f>IF(I32&lt;&gt;"",1+MAX(A$1:$B31),"")</f>
        <v>19</v>
      </c>
      <c r="C32" s="50" t="s">
        <v>350</v>
      </c>
      <c r="D32" s="77"/>
      <c r="E32" s="132" t="s">
        <v>99</v>
      </c>
      <c r="F32" s="86">
        <v>323</v>
      </c>
      <c r="G32" s="54">
        <v>0</v>
      </c>
      <c r="H32" s="55">
        <f t="shared" si="8"/>
        <v>323</v>
      </c>
      <c r="I32" s="86" t="s">
        <v>50</v>
      </c>
      <c r="J32" s="56">
        <v>1.75</v>
      </c>
      <c r="K32" s="56">
        <v>0.25</v>
      </c>
      <c r="L32" s="57">
        <f t="shared" si="9"/>
        <v>565.25</v>
      </c>
      <c r="M32" s="57">
        <f t="shared" si="10"/>
        <v>80.75</v>
      </c>
      <c r="N32" s="58">
        <f t="shared" si="11"/>
        <v>646</v>
      </c>
      <c r="P32" s="2"/>
    </row>
    <row r="33" spans="1:16" x14ac:dyDescent="0.3">
      <c r="A33" s="27"/>
      <c r="B33" s="49">
        <f>IF(I33&lt;&gt;"",1+MAX(A$1:$B32),"")</f>
        <v>20</v>
      </c>
      <c r="C33" s="50" t="s">
        <v>350</v>
      </c>
      <c r="D33" s="77"/>
      <c r="E33" s="132" t="s">
        <v>100</v>
      </c>
      <c r="F33" s="86">
        <v>443.02</v>
      </c>
      <c r="G33" s="54">
        <v>0</v>
      </c>
      <c r="H33" s="55">
        <f t="shared" si="8"/>
        <v>443.02</v>
      </c>
      <c r="I33" s="86" t="s">
        <v>50</v>
      </c>
      <c r="J33" s="56">
        <v>1.25</v>
      </c>
      <c r="K33" s="56">
        <v>0</v>
      </c>
      <c r="L33" s="57">
        <f t="shared" si="9"/>
        <v>553.77499999999998</v>
      </c>
      <c r="M33" s="57">
        <f t="shared" si="10"/>
        <v>0</v>
      </c>
      <c r="N33" s="58">
        <f t="shared" si="11"/>
        <v>553.77499999999998</v>
      </c>
      <c r="P33" s="2"/>
    </row>
    <row r="34" spans="1:16" x14ac:dyDescent="0.3">
      <c r="A34" s="27"/>
      <c r="B34" s="49">
        <f>IF(I34&lt;&gt;"",1+MAX(A$1:$B33),"")</f>
        <v>21</v>
      </c>
      <c r="C34" s="50" t="s">
        <v>350</v>
      </c>
      <c r="D34" s="77"/>
      <c r="E34" s="132" t="s">
        <v>101</v>
      </c>
      <c r="F34" s="86">
        <v>27.31</v>
      </c>
      <c r="G34" s="54">
        <v>0</v>
      </c>
      <c r="H34" s="55">
        <f t="shared" si="8"/>
        <v>27.31</v>
      </c>
      <c r="I34" s="86" t="s">
        <v>50</v>
      </c>
      <c r="J34" s="56">
        <v>2</v>
      </c>
      <c r="K34" s="56">
        <v>0</v>
      </c>
      <c r="L34" s="57">
        <f t="shared" si="9"/>
        <v>54.62</v>
      </c>
      <c r="M34" s="57">
        <f t="shared" si="10"/>
        <v>0</v>
      </c>
      <c r="N34" s="58">
        <f t="shared" si="11"/>
        <v>54.62</v>
      </c>
      <c r="P34" s="2"/>
    </row>
    <row r="35" spans="1:16" x14ac:dyDescent="0.3">
      <c r="A35" s="27"/>
      <c r="B35" s="49">
        <f>IF(I35&lt;&gt;"",1+MAX(A$1:$B34),"")</f>
        <v>22</v>
      </c>
      <c r="C35" s="50" t="s">
        <v>353</v>
      </c>
      <c r="D35" s="77"/>
      <c r="E35" s="132" t="s">
        <v>102</v>
      </c>
      <c r="F35" s="86">
        <v>259.43</v>
      </c>
      <c r="G35" s="54">
        <v>0</v>
      </c>
      <c r="H35" s="55">
        <f t="shared" si="8"/>
        <v>259.43</v>
      </c>
      <c r="I35" s="86" t="s">
        <v>50</v>
      </c>
      <c r="J35" s="56">
        <v>1.75</v>
      </c>
      <c r="K35" s="56">
        <v>0</v>
      </c>
      <c r="L35" s="57">
        <f t="shared" si="9"/>
        <v>454.0025</v>
      </c>
      <c r="M35" s="57">
        <f t="shared" si="10"/>
        <v>0</v>
      </c>
      <c r="N35" s="58">
        <f t="shared" si="11"/>
        <v>454.0025</v>
      </c>
      <c r="P35" s="2"/>
    </row>
    <row r="36" spans="1:16" x14ac:dyDescent="0.3">
      <c r="A36" s="27"/>
      <c r="B36" s="49">
        <f>IF(I36&lt;&gt;"",1+MAX(A$1:$B35),"")</f>
        <v>23</v>
      </c>
      <c r="C36" s="50" t="s">
        <v>351</v>
      </c>
      <c r="D36" s="77"/>
      <c r="E36" s="132" t="s">
        <v>103</v>
      </c>
      <c r="F36" s="86">
        <v>59.95</v>
      </c>
      <c r="G36" s="54">
        <v>0</v>
      </c>
      <c r="H36" s="55">
        <f t="shared" si="8"/>
        <v>59.95</v>
      </c>
      <c r="I36" s="86" t="s">
        <v>49</v>
      </c>
      <c r="J36" s="56">
        <v>9.5</v>
      </c>
      <c r="K36" s="56">
        <v>1</v>
      </c>
      <c r="L36" s="57">
        <f t="shared" si="9"/>
        <v>569.52499999999998</v>
      </c>
      <c r="M36" s="57">
        <f t="shared" si="10"/>
        <v>59.95</v>
      </c>
      <c r="N36" s="58">
        <f t="shared" si="11"/>
        <v>629.47500000000002</v>
      </c>
      <c r="P36" s="2"/>
    </row>
    <row r="37" spans="1:16" x14ac:dyDescent="0.3">
      <c r="A37" s="27"/>
      <c r="B37" s="49">
        <f>IF(I37&lt;&gt;"",1+MAX(A$1:$B36),"")</f>
        <v>24</v>
      </c>
      <c r="C37" s="50" t="s">
        <v>352</v>
      </c>
      <c r="D37" s="77"/>
      <c r="E37" s="132" t="s">
        <v>104</v>
      </c>
      <c r="F37" s="86">
        <v>24.16</v>
      </c>
      <c r="G37" s="54">
        <v>0</v>
      </c>
      <c r="H37" s="55">
        <f t="shared" si="8"/>
        <v>24.16</v>
      </c>
      <c r="I37" s="86" t="s">
        <v>49</v>
      </c>
      <c r="J37" s="56">
        <v>12</v>
      </c>
      <c r="K37" s="56">
        <v>0</v>
      </c>
      <c r="L37" s="57">
        <f t="shared" si="9"/>
        <v>289.92</v>
      </c>
      <c r="M37" s="57">
        <f t="shared" si="10"/>
        <v>0</v>
      </c>
      <c r="N37" s="58">
        <f t="shared" si="11"/>
        <v>289.92</v>
      </c>
      <c r="P37" s="2"/>
    </row>
    <row r="38" spans="1:16" x14ac:dyDescent="0.3">
      <c r="A38" s="27"/>
      <c r="B38" s="49">
        <f>IF(I38&lt;&gt;"",1+MAX(A$1:$B37),"")</f>
        <v>25</v>
      </c>
      <c r="C38" s="50" t="s">
        <v>352</v>
      </c>
      <c r="D38" s="77"/>
      <c r="E38" s="132" t="s">
        <v>105</v>
      </c>
      <c r="F38" s="86">
        <v>79.180000000000007</v>
      </c>
      <c r="G38" s="54">
        <v>0</v>
      </c>
      <c r="H38" s="55">
        <f t="shared" si="8"/>
        <v>79.180000000000007</v>
      </c>
      <c r="I38" s="86" t="s">
        <v>49</v>
      </c>
      <c r="J38" s="56">
        <v>8.5</v>
      </c>
      <c r="K38" s="56">
        <v>0</v>
      </c>
      <c r="L38" s="57">
        <f t="shared" si="9"/>
        <v>673.03000000000009</v>
      </c>
      <c r="M38" s="57">
        <f t="shared" si="10"/>
        <v>0</v>
      </c>
      <c r="N38" s="58">
        <f t="shared" si="11"/>
        <v>673.03000000000009</v>
      </c>
      <c r="P38" s="2"/>
    </row>
    <row r="39" spans="1:16" x14ac:dyDescent="0.3">
      <c r="A39" s="27"/>
      <c r="B39" s="49">
        <f>IF(I39&lt;&gt;"",1+MAX(A$1:$B38),"")</f>
        <v>26</v>
      </c>
      <c r="C39" s="50" t="s">
        <v>352</v>
      </c>
      <c r="D39" s="77"/>
      <c r="E39" s="132" t="s">
        <v>106</v>
      </c>
      <c r="F39" s="86">
        <v>12</v>
      </c>
      <c r="G39" s="54">
        <v>0</v>
      </c>
      <c r="H39" s="55">
        <f t="shared" si="8"/>
        <v>12</v>
      </c>
      <c r="I39" s="86" t="s">
        <v>49</v>
      </c>
      <c r="J39" s="56">
        <v>6</v>
      </c>
      <c r="K39" s="56">
        <v>0</v>
      </c>
      <c r="L39" s="57">
        <f t="shared" si="9"/>
        <v>72</v>
      </c>
      <c r="M39" s="57">
        <f t="shared" si="10"/>
        <v>0</v>
      </c>
      <c r="N39" s="58">
        <f t="shared" si="11"/>
        <v>72</v>
      </c>
      <c r="P39" s="2"/>
    </row>
    <row r="40" spans="1:16" x14ac:dyDescent="0.3">
      <c r="A40" s="27"/>
      <c r="B40" s="49">
        <f>IF(I40&lt;&gt;"",1+MAX(A$1:$B39),"")</f>
        <v>27</v>
      </c>
      <c r="C40" s="50" t="s">
        <v>352</v>
      </c>
      <c r="D40" s="77"/>
      <c r="E40" s="132" t="s">
        <v>385</v>
      </c>
      <c r="F40" s="86">
        <v>40.450000000000003</v>
      </c>
      <c r="G40" s="54">
        <v>0</v>
      </c>
      <c r="H40" s="55">
        <f t="shared" si="8"/>
        <v>40.450000000000003</v>
      </c>
      <c r="I40" s="86" t="s">
        <v>49</v>
      </c>
      <c r="J40" s="56">
        <v>4.5</v>
      </c>
      <c r="K40" s="56">
        <v>0</v>
      </c>
      <c r="L40" s="57">
        <f t="shared" si="9"/>
        <v>182.02500000000001</v>
      </c>
      <c r="M40" s="57">
        <f t="shared" si="10"/>
        <v>0</v>
      </c>
      <c r="N40" s="58">
        <f t="shared" si="11"/>
        <v>182.02500000000001</v>
      </c>
      <c r="P40" s="2"/>
    </row>
    <row r="41" spans="1:16" x14ac:dyDescent="0.3">
      <c r="A41" s="27"/>
      <c r="B41" s="49">
        <f>IF(I41&lt;&gt;"",1+MAX(A$1:$B40),"")</f>
        <v>28</v>
      </c>
      <c r="C41" s="50" t="s">
        <v>352</v>
      </c>
      <c r="D41" s="77"/>
      <c r="E41" s="132" t="s">
        <v>107</v>
      </c>
      <c r="F41" s="86">
        <v>18</v>
      </c>
      <c r="G41" s="54">
        <v>0</v>
      </c>
      <c r="H41" s="55">
        <f t="shared" si="8"/>
        <v>18</v>
      </c>
      <c r="I41" s="86" t="s">
        <v>28</v>
      </c>
      <c r="J41" s="56">
        <v>125</v>
      </c>
      <c r="K41" s="56">
        <v>0</v>
      </c>
      <c r="L41" s="57">
        <f t="shared" si="9"/>
        <v>2250</v>
      </c>
      <c r="M41" s="57">
        <f t="shared" si="10"/>
        <v>0</v>
      </c>
      <c r="N41" s="58">
        <f t="shared" si="11"/>
        <v>2250</v>
      </c>
      <c r="P41" s="2"/>
    </row>
    <row r="42" spans="1:16" x14ac:dyDescent="0.3">
      <c r="A42" s="27"/>
      <c r="B42" s="49">
        <f>IF(I42&lt;&gt;"",1+MAX(A$1:$B41),"")</f>
        <v>29</v>
      </c>
      <c r="C42" s="50" t="s">
        <v>352</v>
      </c>
      <c r="D42" s="77"/>
      <c r="E42" s="132" t="s">
        <v>108</v>
      </c>
      <c r="F42" s="86">
        <v>1</v>
      </c>
      <c r="G42" s="54">
        <v>0</v>
      </c>
      <c r="H42" s="55">
        <f t="shared" si="8"/>
        <v>1</v>
      </c>
      <c r="I42" s="86" t="s">
        <v>28</v>
      </c>
      <c r="J42" s="56">
        <v>110</v>
      </c>
      <c r="K42" s="56">
        <v>0</v>
      </c>
      <c r="L42" s="57">
        <f t="shared" si="9"/>
        <v>110</v>
      </c>
      <c r="M42" s="57">
        <f t="shared" si="10"/>
        <v>0</v>
      </c>
      <c r="N42" s="58">
        <f t="shared" si="11"/>
        <v>110</v>
      </c>
      <c r="P42" s="2"/>
    </row>
    <row r="43" spans="1:16" x14ac:dyDescent="0.3">
      <c r="A43" s="27"/>
      <c r="B43" s="49">
        <f>IF(I43&lt;&gt;"",1+MAX(A$1:$B42),"")</f>
        <v>30</v>
      </c>
      <c r="C43" s="50" t="s">
        <v>352</v>
      </c>
      <c r="D43" s="77"/>
      <c r="E43" s="132" t="s">
        <v>109</v>
      </c>
      <c r="F43" s="86">
        <v>1</v>
      </c>
      <c r="G43" s="54">
        <v>0</v>
      </c>
      <c r="H43" s="55">
        <f t="shared" si="8"/>
        <v>1</v>
      </c>
      <c r="I43" s="86" t="s">
        <v>28</v>
      </c>
      <c r="J43" s="56">
        <v>150</v>
      </c>
      <c r="K43" s="56">
        <v>0</v>
      </c>
      <c r="L43" s="57">
        <f t="shared" si="9"/>
        <v>150</v>
      </c>
      <c r="M43" s="57">
        <f t="shared" si="10"/>
        <v>0</v>
      </c>
      <c r="N43" s="58">
        <f t="shared" si="11"/>
        <v>150</v>
      </c>
      <c r="P43" s="2"/>
    </row>
    <row r="44" spans="1:16" x14ac:dyDescent="0.3">
      <c r="A44" s="27"/>
      <c r="B44" s="49">
        <f>IF(I44&lt;&gt;"",1+MAX(A$1:$B43),"")</f>
        <v>31</v>
      </c>
      <c r="C44" s="50" t="s">
        <v>352</v>
      </c>
      <c r="D44" s="77"/>
      <c r="E44" s="132" t="s">
        <v>110</v>
      </c>
      <c r="F44" s="86">
        <v>2</v>
      </c>
      <c r="G44" s="54">
        <v>0</v>
      </c>
      <c r="H44" s="55">
        <f t="shared" si="8"/>
        <v>2</v>
      </c>
      <c r="I44" s="86" t="s">
        <v>28</v>
      </c>
      <c r="J44" s="56">
        <v>45</v>
      </c>
      <c r="K44" s="56">
        <v>0</v>
      </c>
      <c r="L44" s="57">
        <f t="shared" si="9"/>
        <v>90</v>
      </c>
      <c r="M44" s="57">
        <f t="shared" si="10"/>
        <v>0</v>
      </c>
      <c r="N44" s="58">
        <f t="shared" si="11"/>
        <v>90</v>
      </c>
      <c r="P44" s="2"/>
    </row>
    <row r="45" spans="1:16" x14ac:dyDescent="0.3">
      <c r="A45" s="27"/>
      <c r="B45" s="49">
        <f>IF(I45&lt;&gt;"",1+MAX(A$1:$B44),"")</f>
        <v>32</v>
      </c>
      <c r="C45" s="50" t="s">
        <v>352</v>
      </c>
      <c r="D45" s="77"/>
      <c r="E45" s="132" t="s">
        <v>111</v>
      </c>
      <c r="F45" s="86">
        <v>4</v>
      </c>
      <c r="G45" s="54">
        <v>0</v>
      </c>
      <c r="H45" s="55">
        <f t="shared" si="8"/>
        <v>4</v>
      </c>
      <c r="I45" s="86" t="s">
        <v>28</v>
      </c>
      <c r="J45" s="56">
        <v>35</v>
      </c>
      <c r="K45" s="56">
        <v>0</v>
      </c>
      <c r="L45" s="57">
        <f t="shared" si="9"/>
        <v>140</v>
      </c>
      <c r="M45" s="57">
        <f t="shared" si="10"/>
        <v>0</v>
      </c>
      <c r="N45" s="58">
        <f t="shared" si="11"/>
        <v>140</v>
      </c>
      <c r="P45" s="2"/>
    </row>
    <row r="46" spans="1:16" x14ac:dyDescent="0.3">
      <c r="A46" s="27"/>
      <c r="B46" s="49">
        <f>IF(I46&lt;&gt;"",1+MAX(A$1:$B45),"")</f>
        <v>33</v>
      </c>
      <c r="C46" s="50" t="s">
        <v>352</v>
      </c>
      <c r="D46" s="77"/>
      <c r="E46" s="132" t="s">
        <v>112</v>
      </c>
      <c r="F46" s="86">
        <v>6</v>
      </c>
      <c r="G46" s="54">
        <v>0</v>
      </c>
      <c r="H46" s="55">
        <f t="shared" si="8"/>
        <v>6</v>
      </c>
      <c r="I46" s="86" t="s">
        <v>28</v>
      </c>
      <c r="J46" s="56">
        <v>30</v>
      </c>
      <c r="K46" s="56">
        <v>0</v>
      </c>
      <c r="L46" s="57">
        <f t="shared" si="9"/>
        <v>180</v>
      </c>
      <c r="M46" s="57">
        <f t="shared" si="10"/>
        <v>0</v>
      </c>
      <c r="N46" s="58">
        <f t="shared" si="11"/>
        <v>180</v>
      </c>
      <c r="P46" s="2"/>
    </row>
    <row r="47" spans="1:16" x14ac:dyDescent="0.3">
      <c r="A47" s="27"/>
      <c r="B47" s="49">
        <f>IF(I47&lt;&gt;"",1+MAX(A$1:$B46),"")</f>
        <v>34</v>
      </c>
      <c r="C47" s="50" t="s">
        <v>352</v>
      </c>
      <c r="D47" s="77"/>
      <c r="E47" s="132" t="s">
        <v>113</v>
      </c>
      <c r="F47" s="86">
        <v>2</v>
      </c>
      <c r="G47" s="54">
        <v>0</v>
      </c>
      <c r="H47" s="55">
        <f t="shared" si="8"/>
        <v>2</v>
      </c>
      <c r="I47" s="86" t="s">
        <v>28</v>
      </c>
      <c r="J47" s="56">
        <v>350</v>
      </c>
      <c r="K47" s="56">
        <v>0</v>
      </c>
      <c r="L47" s="57">
        <f t="shared" si="9"/>
        <v>700</v>
      </c>
      <c r="M47" s="57">
        <f t="shared" si="10"/>
        <v>0</v>
      </c>
      <c r="N47" s="58">
        <f t="shared" si="11"/>
        <v>700</v>
      </c>
      <c r="P47" s="2"/>
    </row>
    <row r="48" spans="1:16" x14ac:dyDescent="0.3">
      <c r="A48" s="27"/>
      <c r="B48" s="49">
        <f>IF(I48&lt;&gt;"",1+MAX(A$1:$B47),"")</f>
        <v>35</v>
      </c>
      <c r="C48" s="50" t="s">
        <v>352</v>
      </c>
      <c r="D48" s="77"/>
      <c r="E48" s="132" t="s">
        <v>114</v>
      </c>
      <c r="F48" s="86">
        <v>1</v>
      </c>
      <c r="G48" s="54">
        <v>0</v>
      </c>
      <c r="H48" s="55">
        <f t="shared" si="8"/>
        <v>1</v>
      </c>
      <c r="I48" s="86" t="s">
        <v>28</v>
      </c>
      <c r="J48" s="56">
        <v>175</v>
      </c>
      <c r="K48" s="56">
        <v>0</v>
      </c>
      <c r="L48" s="57">
        <f t="shared" si="9"/>
        <v>175</v>
      </c>
      <c r="M48" s="57">
        <f t="shared" si="10"/>
        <v>0</v>
      </c>
      <c r="N48" s="58">
        <f t="shared" si="11"/>
        <v>175</v>
      </c>
      <c r="P48" s="2"/>
    </row>
    <row r="49" spans="1:16" x14ac:dyDescent="0.3">
      <c r="A49" s="27"/>
      <c r="B49" s="49">
        <f>IF(I49&lt;&gt;"",1+MAX(A$1:$B48),"")</f>
        <v>36</v>
      </c>
      <c r="C49" s="50" t="s">
        <v>352</v>
      </c>
      <c r="D49" s="77"/>
      <c r="E49" s="132" t="s">
        <v>115</v>
      </c>
      <c r="F49" s="86">
        <v>4</v>
      </c>
      <c r="G49" s="54">
        <v>0</v>
      </c>
      <c r="H49" s="55">
        <f t="shared" si="8"/>
        <v>4</v>
      </c>
      <c r="I49" s="86" t="s">
        <v>28</v>
      </c>
      <c r="J49" s="56">
        <v>35</v>
      </c>
      <c r="K49" s="56">
        <v>0</v>
      </c>
      <c r="L49" s="57">
        <f t="shared" si="9"/>
        <v>140</v>
      </c>
      <c r="M49" s="57">
        <f t="shared" si="10"/>
        <v>0</v>
      </c>
      <c r="N49" s="58">
        <f t="shared" si="11"/>
        <v>140</v>
      </c>
      <c r="P49" s="2"/>
    </row>
    <row r="50" spans="1:16" x14ac:dyDescent="0.3">
      <c r="A50" s="27"/>
      <c r="B50" s="49">
        <f>IF(I50&lt;&gt;"",1+MAX(A$1:$B49),"")</f>
        <v>37</v>
      </c>
      <c r="C50" s="50" t="s">
        <v>352</v>
      </c>
      <c r="D50" s="77"/>
      <c r="E50" s="132" t="s">
        <v>116</v>
      </c>
      <c r="F50" s="86">
        <v>1</v>
      </c>
      <c r="G50" s="54">
        <v>0</v>
      </c>
      <c r="H50" s="55">
        <f t="shared" si="8"/>
        <v>1</v>
      </c>
      <c r="I50" s="86" t="s">
        <v>28</v>
      </c>
      <c r="J50" s="56">
        <v>60</v>
      </c>
      <c r="K50" s="56">
        <v>0</v>
      </c>
      <c r="L50" s="57">
        <f t="shared" si="9"/>
        <v>60</v>
      </c>
      <c r="M50" s="57">
        <f t="shared" si="10"/>
        <v>0</v>
      </c>
      <c r="N50" s="58">
        <f t="shared" si="11"/>
        <v>60</v>
      </c>
      <c r="P50" s="2"/>
    </row>
    <row r="51" spans="1:16" x14ac:dyDescent="0.3">
      <c r="A51" s="27"/>
      <c r="B51" s="49">
        <f>IF(I51&lt;&gt;"",1+MAX(A$1:$B50),"")</f>
        <v>38</v>
      </c>
      <c r="C51" s="50" t="s">
        <v>352</v>
      </c>
      <c r="D51" s="77"/>
      <c r="E51" s="132" t="s">
        <v>117</v>
      </c>
      <c r="F51" s="86">
        <v>1</v>
      </c>
      <c r="G51" s="54">
        <v>0</v>
      </c>
      <c r="H51" s="55">
        <f t="shared" si="8"/>
        <v>1</v>
      </c>
      <c r="I51" s="86" t="s">
        <v>28</v>
      </c>
      <c r="J51" s="56">
        <v>65</v>
      </c>
      <c r="K51" s="56">
        <v>0</v>
      </c>
      <c r="L51" s="57">
        <f t="shared" si="9"/>
        <v>65</v>
      </c>
      <c r="M51" s="57">
        <f t="shared" si="10"/>
        <v>0</v>
      </c>
      <c r="N51" s="58">
        <f t="shared" si="11"/>
        <v>65</v>
      </c>
      <c r="P51" s="2"/>
    </row>
    <row r="52" spans="1:16" x14ac:dyDescent="0.3">
      <c r="A52" s="27"/>
      <c r="B52" s="49">
        <f>IF(I52&lt;&gt;"",1+MAX(A$1:$B51),"")</f>
        <v>39</v>
      </c>
      <c r="C52" s="50" t="s">
        <v>352</v>
      </c>
      <c r="D52" s="77"/>
      <c r="E52" s="132" t="s">
        <v>118</v>
      </c>
      <c r="F52" s="86">
        <v>3</v>
      </c>
      <c r="G52" s="54">
        <v>0</v>
      </c>
      <c r="H52" s="55">
        <f t="shared" si="8"/>
        <v>3</v>
      </c>
      <c r="I52" s="86" t="s">
        <v>28</v>
      </c>
      <c r="J52" s="56">
        <v>150</v>
      </c>
      <c r="K52" s="56">
        <v>0</v>
      </c>
      <c r="L52" s="57">
        <f t="shared" si="9"/>
        <v>450</v>
      </c>
      <c r="M52" s="57">
        <f t="shared" si="10"/>
        <v>0</v>
      </c>
      <c r="N52" s="58">
        <f t="shared" si="11"/>
        <v>450</v>
      </c>
      <c r="P52" s="2"/>
    </row>
    <row r="53" spans="1:16" x14ac:dyDescent="0.3">
      <c r="A53" s="27"/>
      <c r="B53" s="49">
        <f>IF(I53&lt;&gt;"",1+MAX(A$1:$B52),"")</f>
        <v>40</v>
      </c>
      <c r="C53" s="50" t="s">
        <v>352</v>
      </c>
      <c r="D53" s="77"/>
      <c r="E53" s="132" t="s">
        <v>119</v>
      </c>
      <c r="F53" s="86">
        <v>1</v>
      </c>
      <c r="G53" s="54">
        <v>0</v>
      </c>
      <c r="H53" s="55">
        <f t="shared" si="8"/>
        <v>1</v>
      </c>
      <c r="I53" s="86" t="s">
        <v>28</v>
      </c>
      <c r="J53" s="56">
        <v>250</v>
      </c>
      <c r="K53" s="56">
        <v>0</v>
      </c>
      <c r="L53" s="57">
        <f t="shared" si="9"/>
        <v>250</v>
      </c>
      <c r="M53" s="57">
        <f t="shared" si="10"/>
        <v>0</v>
      </c>
      <c r="N53" s="58">
        <f t="shared" si="11"/>
        <v>250</v>
      </c>
      <c r="P53" s="2"/>
    </row>
    <row r="54" spans="1:16" x14ac:dyDescent="0.3">
      <c r="A54" s="27"/>
      <c r="B54" s="49">
        <f>IF(I54&lt;&gt;"",1+MAX(A$1:$B53),"")</f>
        <v>41</v>
      </c>
      <c r="C54" s="50" t="s">
        <v>352</v>
      </c>
      <c r="D54" s="77"/>
      <c r="E54" s="132" t="s">
        <v>120</v>
      </c>
      <c r="F54" s="86">
        <v>21</v>
      </c>
      <c r="G54" s="54">
        <v>0</v>
      </c>
      <c r="H54" s="55">
        <f t="shared" si="8"/>
        <v>21</v>
      </c>
      <c r="I54" s="86" t="s">
        <v>28</v>
      </c>
      <c r="J54" s="56">
        <v>55</v>
      </c>
      <c r="K54" s="56">
        <v>0</v>
      </c>
      <c r="L54" s="57">
        <f t="shared" si="9"/>
        <v>1155</v>
      </c>
      <c r="M54" s="57">
        <f t="shared" si="10"/>
        <v>0</v>
      </c>
      <c r="N54" s="58">
        <f t="shared" si="11"/>
        <v>1155</v>
      </c>
      <c r="P54" s="2"/>
    </row>
    <row r="55" spans="1:16" x14ac:dyDescent="0.3">
      <c r="A55" s="27"/>
      <c r="B55" s="49">
        <f>IF(I55&lt;&gt;"",1+MAX(A$1:$B54),"")</f>
        <v>42</v>
      </c>
      <c r="C55" s="50" t="s">
        <v>352</v>
      </c>
      <c r="D55" s="77"/>
      <c r="E55" s="132" t="s">
        <v>71</v>
      </c>
      <c r="F55" s="86">
        <v>1</v>
      </c>
      <c r="G55" s="54">
        <v>0</v>
      </c>
      <c r="H55" s="55">
        <f t="shared" si="8"/>
        <v>1</v>
      </c>
      <c r="I55" s="86" t="s">
        <v>28</v>
      </c>
      <c r="J55" s="56">
        <v>850</v>
      </c>
      <c r="K55" s="56">
        <v>150</v>
      </c>
      <c r="L55" s="57">
        <f t="shared" si="9"/>
        <v>850</v>
      </c>
      <c r="M55" s="57">
        <f t="shared" si="10"/>
        <v>150</v>
      </c>
      <c r="N55" s="58">
        <f t="shared" si="11"/>
        <v>1000</v>
      </c>
      <c r="P55" s="2"/>
    </row>
    <row r="56" spans="1:16" x14ac:dyDescent="0.3">
      <c r="A56" s="27"/>
      <c r="B56" s="49">
        <f>IF(I56&lt;&gt;"",1+MAX(A$1:$B55),"")</f>
        <v>43</v>
      </c>
      <c r="C56" s="50" t="s">
        <v>352</v>
      </c>
      <c r="D56" s="77"/>
      <c r="E56" s="132" t="s">
        <v>121</v>
      </c>
      <c r="F56" s="86">
        <v>2</v>
      </c>
      <c r="G56" s="54">
        <v>0</v>
      </c>
      <c r="H56" s="55">
        <f t="shared" si="8"/>
        <v>2</v>
      </c>
      <c r="I56" s="86" t="s">
        <v>28</v>
      </c>
      <c r="J56" s="56">
        <v>2200</v>
      </c>
      <c r="K56" s="56">
        <v>400</v>
      </c>
      <c r="L56" s="57">
        <f t="shared" si="9"/>
        <v>4400</v>
      </c>
      <c r="M56" s="57">
        <f t="shared" si="10"/>
        <v>800</v>
      </c>
      <c r="N56" s="58">
        <f t="shared" si="11"/>
        <v>5200</v>
      </c>
      <c r="P56" s="2"/>
    </row>
    <row r="57" spans="1:16" x14ac:dyDescent="0.3">
      <c r="A57" s="27"/>
      <c r="B57" s="49">
        <f>IF(I57&lt;&gt;"",1+MAX(A$1:$B56),"")</f>
        <v>44</v>
      </c>
      <c r="C57" s="50" t="s">
        <v>352</v>
      </c>
      <c r="D57" s="77"/>
      <c r="E57" s="132" t="s">
        <v>122</v>
      </c>
      <c r="F57" s="86">
        <v>13</v>
      </c>
      <c r="G57" s="54">
        <v>0</v>
      </c>
      <c r="H57" s="55">
        <f t="shared" si="8"/>
        <v>13</v>
      </c>
      <c r="I57" s="86" t="s">
        <v>28</v>
      </c>
      <c r="J57" s="56">
        <v>125</v>
      </c>
      <c r="K57" s="56">
        <v>10</v>
      </c>
      <c r="L57" s="57">
        <f t="shared" si="9"/>
        <v>1625</v>
      </c>
      <c r="M57" s="57">
        <f t="shared" si="10"/>
        <v>130</v>
      </c>
      <c r="N57" s="58">
        <f t="shared" si="11"/>
        <v>1755</v>
      </c>
      <c r="P57" s="2"/>
    </row>
    <row r="58" spans="1:16" x14ac:dyDescent="0.3">
      <c r="A58" s="27"/>
      <c r="B58" s="49" t="str">
        <f>IF(I58&lt;&gt;"",1+MAX(A$1:$B57),"")</f>
        <v/>
      </c>
      <c r="C58" s="50"/>
      <c r="D58" s="77"/>
      <c r="E58" s="60"/>
      <c r="F58" s="61"/>
      <c r="G58" s="54"/>
      <c r="H58" s="55"/>
      <c r="I58" s="86"/>
      <c r="J58" s="56"/>
      <c r="K58" s="56"/>
      <c r="L58" s="57"/>
      <c r="M58" s="57"/>
      <c r="N58" s="58"/>
      <c r="P58" s="2"/>
    </row>
    <row r="59" spans="1:16" x14ac:dyDescent="0.3">
      <c r="A59" s="27"/>
      <c r="B59" s="49" t="str">
        <f>IF(I59&lt;&gt;"",1+MAX(A$1:$B58),"")</f>
        <v/>
      </c>
      <c r="C59" s="50"/>
      <c r="D59" s="77"/>
      <c r="E59" s="75" t="s">
        <v>123</v>
      </c>
      <c r="F59" s="86"/>
      <c r="G59" s="54"/>
      <c r="H59" s="55"/>
      <c r="I59" s="86"/>
      <c r="J59" s="56"/>
      <c r="K59" s="56"/>
      <c r="L59" s="57"/>
      <c r="M59" s="57"/>
      <c r="N59" s="58"/>
      <c r="P59" s="2"/>
    </row>
    <row r="60" spans="1:16" x14ac:dyDescent="0.3">
      <c r="A60" s="27"/>
      <c r="B60" s="49">
        <f>IF(I60&lt;&gt;"",1+MAX(A$1:$B59),"")</f>
        <v>45</v>
      </c>
      <c r="C60" s="50" t="s">
        <v>351</v>
      </c>
      <c r="D60" s="77"/>
      <c r="E60" s="132" t="s">
        <v>124</v>
      </c>
      <c r="F60" s="86">
        <v>129.03</v>
      </c>
      <c r="G60" s="54">
        <v>0</v>
      </c>
      <c r="H60" s="55">
        <f t="shared" si="8"/>
        <v>129.03</v>
      </c>
      <c r="I60" s="86" t="s">
        <v>49</v>
      </c>
      <c r="J60" s="56">
        <v>4.25</v>
      </c>
      <c r="K60" s="56">
        <v>0.5</v>
      </c>
      <c r="L60" s="57">
        <f t="shared" si="9"/>
        <v>548.37750000000005</v>
      </c>
      <c r="M60" s="57">
        <f t="shared" si="10"/>
        <v>64.515000000000001</v>
      </c>
      <c r="N60" s="58">
        <f t="shared" si="11"/>
        <v>612.89250000000004</v>
      </c>
      <c r="P60" s="2"/>
    </row>
    <row r="61" spans="1:16" x14ac:dyDescent="0.3">
      <c r="A61" s="27"/>
      <c r="B61" s="49">
        <f>IF(I61&lt;&gt;"",1+MAX(A$1:$B60),"")</f>
        <v>46</v>
      </c>
      <c r="C61" s="50" t="s">
        <v>351</v>
      </c>
      <c r="D61" s="77"/>
      <c r="E61" s="132" t="s">
        <v>125</v>
      </c>
      <c r="F61" s="86">
        <v>34.96</v>
      </c>
      <c r="G61" s="54">
        <v>0</v>
      </c>
      <c r="H61" s="55">
        <f t="shared" si="8"/>
        <v>34.96</v>
      </c>
      <c r="I61" s="86" t="s">
        <v>49</v>
      </c>
      <c r="J61" s="56">
        <v>4.25</v>
      </c>
      <c r="K61" s="56">
        <v>0.5</v>
      </c>
      <c r="L61" s="57">
        <f t="shared" si="9"/>
        <v>148.58000000000001</v>
      </c>
      <c r="M61" s="57">
        <f t="shared" si="10"/>
        <v>17.48</v>
      </c>
      <c r="N61" s="58">
        <f t="shared" si="11"/>
        <v>166.06</v>
      </c>
      <c r="P61" s="2"/>
    </row>
    <row r="62" spans="1:16" x14ac:dyDescent="0.3">
      <c r="A62" s="27"/>
      <c r="B62" s="49">
        <f>IF(I62&lt;&gt;"",1+MAX(A$1:$B61),"")</f>
        <v>47</v>
      </c>
      <c r="C62" s="50" t="s">
        <v>351</v>
      </c>
      <c r="D62" s="77"/>
      <c r="E62" s="132" t="s">
        <v>126</v>
      </c>
      <c r="F62" s="86">
        <v>29.63</v>
      </c>
      <c r="G62" s="54">
        <v>0</v>
      </c>
      <c r="H62" s="55">
        <f t="shared" si="8"/>
        <v>29.63</v>
      </c>
      <c r="I62" s="86" t="s">
        <v>49</v>
      </c>
      <c r="J62" s="56">
        <v>4.25</v>
      </c>
      <c r="K62" s="56">
        <v>0.5</v>
      </c>
      <c r="L62" s="57">
        <f t="shared" si="9"/>
        <v>125.92749999999999</v>
      </c>
      <c r="M62" s="57">
        <f t="shared" si="10"/>
        <v>14.815</v>
      </c>
      <c r="N62" s="58">
        <f t="shared" si="11"/>
        <v>140.74250000000001</v>
      </c>
      <c r="P62" s="2"/>
    </row>
    <row r="63" spans="1:16" x14ac:dyDescent="0.3">
      <c r="A63" s="27"/>
      <c r="B63" s="49" t="str">
        <f>IF(I63&lt;&gt;"",1+MAX(A$1:$B62),"")</f>
        <v/>
      </c>
      <c r="C63" s="50"/>
      <c r="D63" s="77"/>
      <c r="E63" s="132"/>
      <c r="F63" s="86"/>
      <c r="G63" s="54"/>
      <c r="H63" s="55"/>
      <c r="I63" s="86"/>
      <c r="J63" s="56"/>
      <c r="K63" s="56"/>
      <c r="L63" s="57"/>
      <c r="M63" s="57"/>
      <c r="N63" s="58"/>
      <c r="P63" s="2"/>
    </row>
    <row r="64" spans="1:16" x14ac:dyDescent="0.3">
      <c r="A64" s="27"/>
      <c r="B64" s="49" t="str">
        <f>IF(I64&lt;&gt;"",1+MAX(A$1:$B63),"")</f>
        <v/>
      </c>
      <c r="C64" s="50"/>
      <c r="D64" s="77"/>
      <c r="E64" s="75" t="s">
        <v>127</v>
      </c>
      <c r="F64" s="86"/>
      <c r="G64" s="54"/>
      <c r="H64" s="55"/>
      <c r="I64" s="86"/>
      <c r="J64" s="56"/>
      <c r="K64" s="56"/>
      <c r="L64" s="57"/>
      <c r="M64" s="57"/>
      <c r="N64" s="58"/>
      <c r="P64" s="2"/>
    </row>
    <row r="65" spans="1:28" x14ac:dyDescent="0.3">
      <c r="A65" s="27"/>
      <c r="B65" s="49">
        <f>IF(I65&lt;&gt;"",1+MAX(A$1:$B64),"")</f>
        <v>48</v>
      </c>
      <c r="C65" s="50" t="s">
        <v>351</v>
      </c>
      <c r="D65" s="77"/>
      <c r="E65" s="132" t="s">
        <v>128</v>
      </c>
      <c r="F65" s="86">
        <v>1</v>
      </c>
      <c r="G65" s="54">
        <v>0</v>
      </c>
      <c r="H65" s="55">
        <f t="shared" si="8"/>
        <v>1</v>
      </c>
      <c r="I65" s="86" t="s">
        <v>28</v>
      </c>
      <c r="J65" s="56">
        <v>450</v>
      </c>
      <c r="K65" s="56">
        <v>150</v>
      </c>
      <c r="L65" s="57">
        <f t="shared" si="9"/>
        <v>450</v>
      </c>
      <c r="M65" s="57">
        <f t="shared" si="10"/>
        <v>150</v>
      </c>
      <c r="N65" s="58">
        <f t="shared" si="11"/>
        <v>600</v>
      </c>
      <c r="P65" s="2"/>
    </row>
    <row r="66" spans="1:28" x14ac:dyDescent="0.3">
      <c r="A66" s="27"/>
      <c r="B66" s="49">
        <f>IF(I66&lt;&gt;"",1+MAX(A$1:$B65),"")</f>
        <v>49</v>
      </c>
      <c r="C66" s="50" t="s">
        <v>352</v>
      </c>
      <c r="D66" s="77"/>
      <c r="E66" s="132" t="s">
        <v>129</v>
      </c>
      <c r="F66" s="86">
        <v>2</v>
      </c>
      <c r="G66" s="54">
        <v>0</v>
      </c>
      <c r="H66" s="55">
        <f t="shared" si="8"/>
        <v>2</v>
      </c>
      <c r="I66" s="86" t="s">
        <v>28</v>
      </c>
      <c r="J66" s="56">
        <v>1200</v>
      </c>
      <c r="K66" s="56">
        <v>450</v>
      </c>
      <c r="L66" s="57">
        <f t="shared" si="9"/>
        <v>2400</v>
      </c>
      <c r="M66" s="57">
        <f t="shared" si="10"/>
        <v>900</v>
      </c>
      <c r="N66" s="58">
        <f t="shared" si="11"/>
        <v>3300</v>
      </c>
      <c r="P66" s="2"/>
    </row>
    <row r="67" spans="1:28" x14ac:dyDescent="0.3">
      <c r="A67" s="27"/>
      <c r="B67" s="49">
        <f>IF(I67&lt;&gt;"",1+MAX(A$1:$B66),"")</f>
        <v>50</v>
      </c>
      <c r="C67" s="50" t="s">
        <v>351</v>
      </c>
      <c r="D67" s="77"/>
      <c r="E67" s="132" t="s">
        <v>130</v>
      </c>
      <c r="F67" s="86">
        <v>1</v>
      </c>
      <c r="G67" s="54">
        <v>0</v>
      </c>
      <c r="H67" s="55">
        <f t="shared" si="8"/>
        <v>1</v>
      </c>
      <c r="I67" s="86" t="s">
        <v>28</v>
      </c>
      <c r="J67" s="56">
        <v>2200</v>
      </c>
      <c r="K67" s="56">
        <v>1200</v>
      </c>
      <c r="L67" s="57">
        <f t="shared" si="9"/>
        <v>2200</v>
      </c>
      <c r="M67" s="57">
        <f t="shared" si="10"/>
        <v>1200</v>
      </c>
      <c r="N67" s="58">
        <f t="shared" si="11"/>
        <v>3400</v>
      </c>
      <c r="P67" s="2"/>
    </row>
    <row r="68" spans="1:28" x14ac:dyDescent="0.3">
      <c r="A68" s="27"/>
      <c r="B68" s="49">
        <f>IF(I68&lt;&gt;"",1+MAX(A$1:$B67),"")</f>
        <v>51</v>
      </c>
      <c r="C68" s="50" t="s">
        <v>351</v>
      </c>
      <c r="D68" s="77"/>
      <c r="E68" s="132" t="s">
        <v>131</v>
      </c>
      <c r="F68" s="86">
        <v>1</v>
      </c>
      <c r="G68" s="54">
        <v>0</v>
      </c>
      <c r="H68" s="55">
        <f t="shared" si="8"/>
        <v>1</v>
      </c>
      <c r="I68" s="86" t="s">
        <v>28</v>
      </c>
      <c r="J68" s="56">
        <v>1500</v>
      </c>
      <c r="K68" s="56">
        <v>500</v>
      </c>
      <c r="L68" s="57">
        <f t="shared" si="9"/>
        <v>1500</v>
      </c>
      <c r="M68" s="57">
        <f t="shared" si="10"/>
        <v>500</v>
      </c>
      <c r="N68" s="58">
        <f t="shared" si="11"/>
        <v>2000</v>
      </c>
      <c r="P68" s="2"/>
    </row>
    <row r="69" spans="1:28" x14ac:dyDescent="0.3">
      <c r="A69" s="27"/>
      <c r="B69" s="49" t="str">
        <f>IF(I69&lt;&gt;"",1+MAX(A$1:$B68),"")</f>
        <v/>
      </c>
      <c r="C69" s="50"/>
      <c r="D69" s="77"/>
      <c r="E69" s="132"/>
      <c r="F69" s="86"/>
      <c r="G69" s="54"/>
      <c r="H69" s="55"/>
      <c r="I69" s="86"/>
      <c r="J69" s="56"/>
      <c r="K69" s="56"/>
      <c r="L69" s="57"/>
      <c r="M69" s="57"/>
      <c r="N69" s="58"/>
      <c r="P69" s="2"/>
    </row>
    <row r="70" spans="1:28" x14ac:dyDescent="0.3">
      <c r="A70" s="27"/>
      <c r="B70" s="49" t="str">
        <f>IF(I70&lt;&gt;"",1+MAX(A$1:$B69),"")</f>
        <v/>
      </c>
      <c r="C70" s="50"/>
      <c r="D70" s="77"/>
      <c r="E70" s="75" t="s">
        <v>132</v>
      </c>
      <c r="F70" s="86"/>
      <c r="G70" s="54"/>
      <c r="H70" s="55"/>
      <c r="I70" s="86"/>
      <c r="J70" s="56"/>
      <c r="K70" s="56"/>
      <c r="L70" s="57"/>
      <c r="M70" s="57"/>
      <c r="N70" s="58"/>
      <c r="P70" s="2"/>
    </row>
    <row r="71" spans="1:28" x14ac:dyDescent="0.3">
      <c r="A71" s="27"/>
      <c r="B71" s="49">
        <f>IF(I71&lt;&gt;"",1+MAX(A$1:$B70),"")</f>
        <v>52</v>
      </c>
      <c r="C71" s="50" t="s">
        <v>354</v>
      </c>
      <c r="D71" s="77"/>
      <c r="E71" s="132" t="s">
        <v>133</v>
      </c>
      <c r="F71" s="86">
        <f>9.29*10</f>
        <v>92.899999999999991</v>
      </c>
      <c r="G71" s="54">
        <v>0</v>
      </c>
      <c r="H71" s="55">
        <f t="shared" si="8"/>
        <v>92.899999999999991</v>
      </c>
      <c r="I71" s="86" t="s">
        <v>50</v>
      </c>
      <c r="J71" s="56">
        <v>4.5</v>
      </c>
      <c r="K71" s="56">
        <v>2</v>
      </c>
      <c r="L71" s="57">
        <f t="shared" si="9"/>
        <v>418.04999999999995</v>
      </c>
      <c r="M71" s="57">
        <f t="shared" si="10"/>
        <v>185.79999999999998</v>
      </c>
      <c r="N71" s="58">
        <f t="shared" si="11"/>
        <v>603.84999999999991</v>
      </c>
      <c r="P71" s="2"/>
    </row>
    <row r="72" spans="1:28" x14ac:dyDescent="0.3">
      <c r="A72" s="27"/>
      <c r="B72" s="49" t="str">
        <f>IF(I72&lt;&gt;"",1+MAX(A$1:$B71),"")</f>
        <v/>
      </c>
      <c r="C72" s="50"/>
      <c r="D72" s="77"/>
      <c r="E72" s="132"/>
      <c r="F72" s="86"/>
      <c r="G72" s="54"/>
      <c r="H72" s="55"/>
      <c r="I72" s="86"/>
      <c r="J72" s="56"/>
      <c r="K72" s="56"/>
      <c r="L72" s="57"/>
      <c r="M72" s="57"/>
      <c r="N72" s="58"/>
      <c r="P72" s="2"/>
    </row>
    <row r="73" spans="1:28" x14ac:dyDescent="0.3">
      <c r="A73" s="27"/>
      <c r="B73" s="49" t="str">
        <f>IF(I73&lt;&gt;"",1+MAX(A$1:$B72),"")</f>
        <v/>
      </c>
      <c r="C73" s="50"/>
      <c r="D73" s="77"/>
      <c r="E73" s="75" t="s">
        <v>134</v>
      </c>
      <c r="F73" s="86"/>
      <c r="G73" s="54"/>
      <c r="H73" s="55"/>
      <c r="I73" s="86"/>
      <c r="J73" s="56"/>
      <c r="K73" s="56"/>
      <c r="L73" s="57"/>
      <c r="M73" s="57"/>
      <c r="N73" s="58"/>
      <c r="P73" s="2"/>
    </row>
    <row r="74" spans="1:28" x14ac:dyDescent="0.3">
      <c r="A74" s="27"/>
      <c r="B74" s="49">
        <f>IF(I74&lt;&gt;"",1+MAX(A$1:$B73),"")</f>
        <v>53</v>
      </c>
      <c r="C74" s="50" t="s">
        <v>350</v>
      </c>
      <c r="D74" s="77"/>
      <c r="E74" s="132" t="s">
        <v>135</v>
      </c>
      <c r="F74" s="86">
        <v>3</v>
      </c>
      <c r="G74" s="54">
        <v>0</v>
      </c>
      <c r="H74" s="55">
        <f t="shared" si="8"/>
        <v>3</v>
      </c>
      <c r="I74" s="86" t="s">
        <v>28</v>
      </c>
      <c r="J74" s="56">
        <v>175</v>
      </c>
      <c r="K74" s="56">
        <v>25</v>
      </c>
      <c r="L74" s="57">
        <f t="shared" si="9"/>
        <v>525</v>
      </c>
      <c r="M74" s="57">
        <f t="shared" si="10"/>
        <v>75</v>
      </c>
      <c r="N74" s="58">
        <f t="shared" si="11"/>
        <v>600</v>
      </c>
      <c r="P74" s="2"/>
    </row>
    <row r="75" spans="1:28" x14ac:dyDescent="0.3">
      <c r="A75" s="27"/>
      <c r="B75" s="49">
        <f>IF(I75&lt;&gt;"",1+MAX(A$1:$B74),"")</f>
        <v>54</v>
      </c>
      <c r="C75" s="50" t="s">
        <v>350</v>
      </c>
      <c r="D75" s="77"/>
      <c r="E75" s="132" t="s">
        <v>136</v>
      </c>
      <c r="F75" s="86">
        <v>1</v>
      </c>
      <c r="G75" s="54">
        <v>0</v>
      </c>
      <c r="H75" s="55">
        <f t="shared" si="8"/>
        <v>1</v>
      </c>
      <c r="I75" s="86" t="s">
        <v>28</v>
      </c>
      <c r="J75" s="56">
        <v>250</v>
      </c>
      <c r="K75" s="56">
        <v>0</v>
      </c>
      <c r="L75" s="57">
        <f t="shared" si="9"/>
        <v>250</v>
      </c>
      <c r="M75" s="57">
        <f t="shared" si="10"/>
        <v>0</v>
      </c>
      <c r="N75" s="58">
        <f t="shared" si="11"/>
        <v>250</v>
      </c>
      <c r="P75" s="2"/>
    </row>
    <row r="76" spans="1:28" x14ac:dyDescent="0.3">
      <c r="A76" s="27"/>
      <c r="B76" s="49" t="str">
        <f>IF(I76&lt;&gt;"",1+MAX(A$1:$B75),"")</f>
        <v/>
      </c>
      <c r="C76" s="51"/>
      <c r="D76" s="51"/>
      <c r="E76" s="52"/>
      <c r="F76" s="55"/>
      <c r="G76" s="62"/>
      <c r="H76" s="63"/>
      <c r="I76" s="53"/>
      <c r="J76" s="56"/>
      <c r="K76" s="56"/>
      <c r="L76" s="57" t="str">
        <f>IF(I76&lt;&gt;"",H76*J76,"")</f>
        <v/>
      </c>
      <c r="M76" s="57" t="str">
        <f>IF(I76&lt;&gt;"",H76*K76,"")</f>
        <v/>
      </c>
      <c r="N76" s="58" t="str">
        <f>IF(I76&lt;&gt;"",L76+M76,"")</f>
        <v/>
      </c>
      <c r="P76" s="2"/>
    </row>
    <row r="77" spans="1:28" x14ac:dyDescent="0.3">
      <c r="A77" s="18"/>
      <c r="B77" s="49" t="str">
        <f>IF(I77&lt;&gt;"",1+MAX(A$1:$B76),"")</f>
        <v/>
      </c>
      <c r="C77" s="50"/>
      <c r="D77" s="53"/>
      <c r="E77" s="64" t="s">
        <v>2</v>
      </c>
      <c r="F77" s="59"/>
      <c r="G77" s="59"/>
      <c r="H77" s="55"/>
      <c r="I77" s="59"/>
      <c r="J77" s="79"/>
      <c r="K77" s="79"/>
      <c r="L77" s="66">
        <f>SUM(L19:L76)</f>
        <v>34956.857500000006</v>
      </c>
      <c r="M77" s="66">
        <f>SUM(M19:M76)</f>
        <v>4590.2850000000008</v>
      </c>
      <c r="N77" s="67">
        <f>SUM(N19:N76)</f>
        <v>39547.142500000009</v>
      </c>
      <c r="O77" s="4"/>
      <c r="P77" s="2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x14ac:dyDescent="0.3">
      <c r="A78" s="27"/>
      <c r="B78" s="49" t="str">
        <f>IF(I78&lt;&gt;"",1+MAX(A$1:$B77),"")</f>
        <v/>
      </c>
      <c r="C78" s="68"/>
      <c r="D78" s="69">
        <v>3</v>
      </c>
      <c r="E78" s="70" t="s">
        <v>52</v>
      </c>
      <c r="F78" s="69"/>
      <c r="G78" s="69"/>
      <c r="H78" s="69"/>
      <c r="I78" s="69"/>
      <c r="J78" s="71"/>
      <c r="K78" s="71"/>
      <c r="L78" s="69"/>
      <c r="M78" s="69"/>
      <c r="N78" s="72"/>
      <c r="P78" s="2"/>
    </row>
    <row r="79" spans="1:28" x14ac:dyDescent="0.3">
      <c r="A79" s="27"/>
      <c r="B79" s="49" t="str">
        <f>IF(I79&lt;&gt;"",1+MAX(A$1:$B78),"")</f>
        <v/>
      </c>
      <c r="C79" s="51"/>
      <c r="D79" s="51"/>
      <c r="E79" s="75" t="s">
        <v>137</v>
      </c>
      <c r="F79" s="86"/>
      <c r="G79" s="62"/>
      <c r="H79" s="63"/>
      <c r="I79" s="53"/>
      <c r="J79" s="56"/>
      <c r="K79" s="56"/>
      <c r="L79" s="57"/>
      <c r="M79" s="57"/>
      <c r="N79" s="58"/>
      <c r="P79" s="2"/>
    </row>
    <row r="80" spans="1:28" ht="46.8" x14ac:dyDescent="0.3">
      <c r="A80" s="27"/>
      <c r="B80" s="49">
        <f>IF(I80&lt;&gt;"",1+MAX(A$1:$B79),"")</f>
        <v>55</v>
      </c>
      <c r="C80" s="51" t="s">
        <v>355</v>
      </c>
      <c r="D80" s="51"/>
      <c r="E80" s="133" t="s">
        <v>139</v>
      </c>
      <c r="F80" s="86">
        <f>22.28*1*1.5/27</f>
        <v>1.2377777777777779</v>
      </c>
      <c r="G80" s="62">
        <v>0.1</v>
      </c>
      <c r="H80" s="63">
        <f t="shared" ref="H80:H88" si="12">(1+G80)*F80</f>
        <v>1.3615555555555559</v>
      </c>
      <c r="I80" s="80" t="s">
        <v>72</v>
      </c>
      <c r="J80" s="56">
        <v>480</v>
      </c>
      <c r="K80" s="56">
        <v>520</v>
      </c>
      <c r="L80" s="57">
        <f t="shared" ref="L80:L88" si="13">IF(I80&lt;&gt;"",H80*J80,"")</f>
        <v>653.54666666666685</v>
      </c>
      <c r="M80" s="57">
        <f t="shared" ref="M80:M88" si="14">IF(I80&lt;&gt;"",H80*K80,"")</f>
        <v>708.00888888888903</v>
      </c>
      <c r="N80" s="58">
        <f t="shared" ref="N80:N88" si="15">IF(I80&lt;&gt;"",L80+M80,"")</f>
        <v>1361.5555555555559</v>
      </c>
      <c r="P80" s="2"/>
    </row>
    <row r="81" spans="1:16" ht="46.8" x14ac:dyDescent="0.3">
      <c r="A81" s="27"/>
      <c r="B81" s="49">
        <f>IF(I81&lt;&gt;"",1+MAX(A$1:$B80),"")</f>
        <v>56</v>
      </c>
      <c r="C81" s="51" t="s">
        <v>355</v>
      </c>
      <c r="D81" s="51"/>
      <c r="E81" s="133" t="s">
        <v>140</v>
      </c>
      <c r="F81" s="86">
        <f>32.68*1*2/27</f>
        <v>2.4207407407407406</v>
      </c>
      <c r="G81" s="62">
        <v>0.1</v>
      </c>
      <c r="H81" s="63">
        <f t="shared" si="12"/>
        <v>2.6628148148148147</v>
      </c>
      <c r="I81" s="80" t="s">
        <v>72</v>
      </c>
      <c r="J81" s="56">
        <v>480</v>
      </c>
      <c r="K81" s="56">
        <v>520</v>
      </c>
      <c r="L81" s="57">
        <f t="shared" si="13"/>
        <v>1278.151111111111</v>
      </c>
      <c r="M81" s="57">
        <f t="shared" si="14"/>
        <v>1384.6637037037037</v>
      </c>
      <c r="N81" s="58">
        <f t="shared" si="15"/>
        <v>2662.8148148148148</v>
      </c>
      <c r="P81" s="2"/>
    </row>
    <row r="82" spans="1:16" ht="46.8" x14ac:dyDescent="0.3">
      <c r="A82" s="27"/>
      <c r="B82" s="49">
        <f>IF(I82&lt;&gt;"",1+MAX(A$1:$B81),"")</f>
        <v>57</v>
      </c>
      <c r="C82" s="51" t="s">
        <v>81</v>
      </c>
      <c r="D82" s="51"/>
      <c r="E82" s="133" t="s">
        <v>141</v>
      </c>
      <c r="F82" s="86">
        <f>18.01*1*1.75/27</f>
        <v>1.1673148148148149</v>
      </c>
      <c r="G82" s="62">
        <v>0.1</v>
      </c>
      <c r="H82" s="63">
        <f t="shared" si="12"/>
        <v>1.2840462962962964</v>
      </c>
      <c r="I82" s="80" t="s">
        <v>72</v>
      </c>
      <c r="J82" s="56">
        <v>480</v>
      </c>
      <c r="K82" s="56">
        <v>520</v>
      </c>
      <c r="L82" s="57">
        <f t="shared" si="13"/>
        <v>616.34222222222229</v>
      </c>
      <c r="M82" s="57">
        <f t="shared" si="14"/>
        <v>667.70407407407413</v>
      </c>
      <c r="N82" s="58">
        <f t="shared" si="15"/>
        <v>1284.0462962962965</v>
      </c>
      <c r="P82" s="2"/>
    </row>
    <row r="83" spans="1:16" ht="46.8" x14ac:dyDescent="0.3">
      <c r="A83" s="27"/>
      <c r="B83" s="49">
        <f>IF(I83&lt;&gt;"",1+MAX(A$1:$B82),"")</f>
        <v>58</v>
      </c>
      <c r="C83" s="51" t="s">
        <v>81</v>
      </c>
      <c r="D83" s="51"/>
      <c r="E83" s="133" t="s">
        <v>142</v>
      </c>
      <c r="F83" s="86">
        <f>13.62*1*3.167/27</f>
        <v>1.5975755555555553</v>
      </c>
      <c r="G83" s="62">
        <v>0.1</v>
      </c>
      <c r="H83" s="63">
        <f t="shared" si="12"/>
        <v>1.757333111111111</v>
      </c>
      <c r="I83" s="80" t="s">
        <v>72</v>
      </c>
      <c r="J83" s="56">
        <v>480</v>
      </c>
      <c r="K83" s="56">
        <v>520</v>
      </c>
      <c r="L83" s="57">
        <f t="shared" si="13"/>
        <v>843.51989333333324</v>
      </c>
      <c r="M83" s="57">
        <f t="shared" si="14"/>
        <v>913.81321777777771</v>
      </c>
      <c r="N83" s="58">
        <f t="shared" si="15"/>
        <v>1757.3331111111111</v>
      </c>
      <c r="P83" s="2"/>
    </row>
    <row r="84" spans="1:16" ht="46.8" x14ac:dyDescent="0.3">
      <c r="A84" s="27"/>
      <c r="B84" s="49">
        <f>IF(I84&lt;&gt;"",1+MAX(A$1:$B83),"")</f>
        <v>59</v>
      </c>
      <c r="C84" s="51" t="s">
        <v>81</v>
      </c>
      <c r="D84" s="51"/>
      <c r="E84" s="133" t="s">
        <v>143</v>
      </c>
      <c r="F84" s="86">
        <f>17.06*1.5*3.167/27</f>
        <v>3.0016122222222217</v>
      </c>
      <c r="G84" s="62">
        <v>0.1</v>
      </c>
      <c r="H84" s="63">
        <f t="shared" si="12"/>
        <v>3.3017734444444442</v>
      </c>
      <c r="I84" s="80" t="s">
        <v>72</v>
      </c>
      <c r="J84" s="56">
        <v>480</v>
      </c>
      <c r="K84" s="56">
        <v>520</v>
      </c>
      <c r="L84" s="57">
        <f t="shared" si="13"/>
        <v>1584.8512533333333</v>
      </c>
      <c r="M84" s="57">
        <f t="shared" si="14"/>
        <v>1716.922191111111</v>
      </c>
      <c r="N84" s="58">
        <f t="shared" si="15"/>
        <v>3301.7734444444441</v>
      </c>
      <c r="P84" s="2"/>
    </row>
    <row r="85" spans="1:16" ht="46.8" x14ac:dyDescent="0.3">
      <c r="A85" s="27"/>
      <c r="B85" s="49">
        <f>IF(I85&lt;&gt;"",1+MAX(A$1:$B84),"")</f>
        <v>60</v>
      </c>
      <c r="C85" s="51" t="s">
        <v>81</v>
      </c>
      <c r="D85" s="51"/>
      <c r="E85" s="133" t="s">
        <v>144</v>
      </c>
      <c r="F85" s="134">
        <f>5.3*1*2/27</f>
        <v>0.3925925925925926</v>
      </c>
      <c r="G85" s="62">
        <v>0.1</v>
      </c>
      <c r="H85" s="63">
        <f t="shared" si="12"/>
        <v>0.43185185185185188</v>
      </c>
      <c r="I85" s="80" t="s">
        <v>72</v>
      </c>
      <c r="J85" s="56">
        <v>480</v>
      </c>
      <c r="K85" s="56">
        <v>520</v>
      </c>
      <c r="L85" s="57">
        <f t="shared" si="13"/>
        <v>207.28888888888889</v>
      </c>
      <c r="M85" s="57">
        <f t="shared" si="14"/>
        <v>224.56296296296298</v>
      </c>
      <c r="N85" s="58">
        <f t="shared" si="15"/>
        <v>431.85185185185185</v>
      </c>
      <c r="P85" s="2"/>
    </row>
    <row r="86" spans="1:16" ht="46.8" x14ac:dyDescent="0.3">
      <c r="A86" s="27"/>
      <c r="B86" s="49">
        <f>IF(I86&lt;&gt;"",1+MAX(A$1:$B85),"")</f>
        <v>61</v>
      </c>
      <c r="C86" s="51" t="s">
        <v>356</v>
      </c>
      <c r="D86" s="51"/>
      <c r="E86" s="133" t="s">
        <v>145</v>
      </c>
      <c r="F86" s="86">
        <f>23.69*1.167*3/27</f>
        <v>3.0718033333333334</v>
      </c>
      <c r="G86" s="62">
        <v>0.1</v>
      </c>
      <c r="H86" s="63">
        <f t="shared" si="12"/>
        <v>3.3789836666666671</v>
      </c>
      <c r="I86" s="80" t="s">
        <v>72</v>
      </c>
      <c r="J86" s="56">
        <v>480</v>
      </c>
      <c r="K86" s="56">
        <v>520</v>
      </c>
      <c r="L86" s="57">
        <f t="shared" si="13"/>
        <v>1621.9121600000001</v>
      </c>
      <c r="M86" s="57">
        <f t="shared" si="14"/>
        <v>1757.0715066666669</v>
      </c>
      <c r="N86" s="58">
        <f t="shared" si="15"/>
        <v>3378.983666666667</v>
      </c>
      <c r="P86" s="2"/>
    </row>
    <row r="87" spans="1:16" ht="46.8" x14ac:dyDescent="0.3">
      <c r="A87" s="27"/>
      <c r="B87" s="49">
        <f>IF(I87&lt;&gt;"",1+MAX(A$1:$B86),"")</f>
        <v>62</v>
      </c>
      <c r="C87" s="51" t="s">
        <v>356</v>
      </c>
      <c r="D87" s="51"/>
      <c r="E87" s="133" t="s">
        <v>146</v>
      </c>
      <c r="F87" s="86">
        <f>8.69*1*3/27</f>
        <v>0.96555555555555561</v>
      </c>
      <c r="G87" s="62">
        <v>0.1</v>
      </c>
      <c r="H87" s="63">
        <f t="shared" si="12"/>
        <v>1.0621111111111112</v>
      </c>
      <c r="I87" s="80" t="s">
        <v>72</v>
      </c>
      <c r="J87" s="56">
        <v>480</v>
      </c>
      <c r="K87" s="56">
        <v>520</v>
      </c>
      <c r="L87" s="57">
        <f t="shared" si="13"/>
        <v>509.81333333333339</v>
      </c>
      <c r="M87" s="57">
        <f t="shared" si="14"/>
        <v>552.29777777777781</v>
      </c>
      <c r="N87" s="58">
        <f t="shared" si="15"/>
        <v>1062.1111111111113</v>
      </c>
      <c r="P87" s="2"/>
    </row>
    <row r="88" spans="1:16" ht="62.4" x14ac:dyDescent="0.3">
      <c r="A88" s="27"/>
      <c r="B88" s="49">
        <f>IF(I88&lt;&gt;"",1+MAX(A$1:$B87),"")</f>
        <v>63</v>
      </c>
      <c r="C88" s="51" t="s">
        <v>356</v>
      </c>
      <c r="D88" s="51"/>
      <c r="E88" s="133" t="s">
        <v>147</v>
      </c>
      <c r="F88" s="86">
        <f>35.13*1*1.5/27</f>
        <v>1.9516666666666669</v>
      </c>
      <c r="G88" s="62">
        <v>0.1</v>
      </c>
      <c r="H88" s="63">
        <f t="shared" si="12"/>
        <v>2.1468333333333338</v>
      </c>
      <c r="I88" s="80" t="s">
        <v>72</v>
      </c>
      <c r="J88" s="56">
        <v>480</v>
      </c>
      <c r="K88" s="56">
        <v>520</v>
      </c>
      <c r="L88" s="57">
        <f t="shared" si="13"/>
        <v>1030.4800000000002</v>
      </c>
      <c r="M88" s="57">
        <f t="shared" si="14"/>
        <v>1116.3533333333337</v>
      </c>
      <c r="N88" s="58">
        <f t="shared" si="15"/>
        <v>2146.8333333333339</v>
      </c>
      <c r="P88" s="2"/>
    </row>
    <row r="89" spans="1:16" x14ac:dyDescent="0.3">
      <c r="A89" s="27"/>
      <c r="B89" s="49" t="str">
        <f>IF(I89&lt;&gt;"",1+MAX(A$1:$B88),"")</f>
        <v/>
      </c>
      <c r="C89" s="51"/>
      <c r="D89" s="51"/>
      <c r="E89" s="132"/>
      <c r="F89" s="86"/>
      <c r="G89" s="62"/>
      <c r="H89" s="63"/>
      <c r="I89" s="53"/>
      <c r="J89" s="56"/>
      <c r="K89" s="56"/>
      <c r="L89" s="57"/>
      <c r="M89" s="57"/>
      <c r="N89" s="58"/>
      <c r="P89" s="2"/>
    </row>
    <row r="90" spans="1:16" x14ac:dyDescent="0.3">
      <c r="A90" s="27"/>
      <c r="B90" s="49" t="str">
        <f>IF(I90&lt;&gt;"",1+MAX(A$1:$B89),"")</f>
        <v/>
      </c>
      <c r="C90" s="51"/>
      <c r="D90" s="51"/>
      <c r="E90" s="75" t="s">
        <v>138</v>
      </c>
      <c r="F90" s="86"/>
      <c r="G90" s="62"/>
      <c r="H90" s="63"/>
      <c r="I90" s="53"/>
      <c r="J90" s="56"/>
      <c r="K90" s="56"/>
      <c r="L90" s="57"/>
      <c r="M90" s="57"/>
      <c r="N90" s="58"/>
      <c r="P90" s="2"/>
    </row>
    <row r="91" spans="1:16" ht="46.8" x14ac:dyDescent="0.3">
      <c r="A91" s="27"/>
      <c r="B91" s="49">
        <f>IF(I91&lt;&gt;"",1+MAX(A$1:$B90),"")</f>
        <v>64</v>
      </c>
      <c r="C91" s="51" t="s">
        <v>357</v>
      </c>
      <c r="D91" s="51"/>
      <c r="E91" s="133" t="s">
        <v>148</v>
      </c>
      <c r="F91" s="86">
        <f>5*0.785*1.5*1.5*17/27</f>
        <v>5.5604166666666677</v>
      </c>
      <c r="G91" s="62">
        <v>0.1</v>
      </c>
      <c r="H91" s="63">
        <f>(1+G91)*F91</f>
        <v>6.1164583333333349</v>
      </c>
      <c r="I91" s="80" t="s">
        <v>72</v>
      </c>
      <c r="J91" s="56">
        <v>850</v>
      </c>
      <c r="K91" s="56">
        <v>550</v>
      </c>
      <c r="L91" s="57">
        <f>IF(I91&lt;&gt;"",H91*J91,"")</f>
        <v>5198.9895833333348</v>
      </c>
      <c r="M91" s="57">
        <f>IF(I91&lt;&gt;"",H91*K91,"")</f>
        <v>3364.0520833333344</v>
      </c>
      <c r="N91" s="58">
        <f>IF(I91&lt;&gt;"",L91+M91,"")</f>
        <v>8563.0416666666697</v>
      </c>
      <c r="P91" s="2"/>
    </row>
    <row r="92" spans="1:16" x14ac:dyDescent="0.3">
      <c r="A92" s="27"/>
      <c r="B92" s="49" t="str">
        <f>IF(I92&lt;&gt;"",1+MAX(A$1:$B91),"")</f>
        <v/>
      </c>
      <c r="C92" s="51"/>
      <c r="D92" s="51"/>
      <c r="E92" s="132"/>
      <c r="F92" s="86"/>
      <c r="G92" s="62"/>
      <c r="H92" s="63"/>
      <c r="I92" s="53"/>
      <c r="J92" s="56"/>
      <c r="K92" s="56"/>
      <c r="L92" s="57"/>
      <c r="M92" s="57"/>
      <c r="N92" s="58"/>
      <c r="P92" s="2"/>
    </row>
    <row r="93" spans="1:16" x14ac:dyDescent="0.3">
      <c r="A93" s="27"/>
      <c r="B93" s="49" t="str">
        <f>IF(I93&lt;&gt;"",1+MAX(A$1:$B92),"")</f>
        <v/>
      </c>
      <c r="C93" s="51"/>
      <c r="D93" s="51"/>
      <c r="E93" s="75" t="s">
        <v>54</v>
      </c>
      <c r="F93" s="86"/>
      <c r="G93" s="62"/>
      <c r="H93" s="63"/>
      <c r="I93" s="53"/>
      <c r="J93" s="56"/>
      <c r="K93" s="56"/>
      <c r="L93" s="57"/>
      <c r="M93" s="57"/>
      <c r="N93" s="58"/>
      <c r="P93" s="2"/>
    </row>
    <row r="94" spans="1:16" ht="62.4" x14ac:dyDescent="0.3">
      <c r="A94" s="27"/>
      <c r="B94" s="49">
        <f>IF(I94&lt;&gt;"",1+MAX(A$1:$B93),"")</f>
        <v>65</v>
      </c>
      <c r="C94" s="51" t="s">
        <v>355</v>
      </c>
      <c r="D94" s="51"/>
      <c r="E94" s="133" t="s">
        <v>386</v>
      </c>
      <c r="F94" s="86">
        <v>249.65</v>
      </c>
      <c r="G94" s="62">
        <v>0.1</v>
      </c>
      <c r="H94" s="63">
        <f>(1+G94)*F94</f>
        <v>274.61500000000001</v>
      </c>
      <c r="I94" s="80" t="s">
        <v>50</v>
      </c>
      <c r="J94" s="56">
        <v>5.5</v>
      </c>
      <c r="K94" s="56">
        <v>6</v>
      </c>
      <c r="L94" s="57">
        <f>IF(I94&lt;&gt;"",H94*J94,"")</f>
        <v>1510.3825000000002</v>
      </c>
      <c r="M94" s="57">
        <f>IF(I94&lt;&gt;"",H94*K94,"")</f>
        <v>1647.69</v>
      </c>
      <c r="N94" s="58">
        <f>IF(I94&lt;&gt;"",L94+M94,"")</f>
        <v>3158.0725000000002</v>
      </c>
      <c r="P94" s="2"/>
    </row>
    <row r="95" spans="1:16" ht="46.8" x14ac:dyDescent="0.3">
      <c r="A95" s="27"/>
      <c r="B95" s="49">
        <f>IF(I95&lt;&gt;"",1+MAX(A$1:$B94),"")</f>
        <v>66</v>
      </c>
      <c r="C95" s="51" t="s">
        <v>81</v>
      </c>
      <c r="D95" s="51"/>
      <c r="E95" s="133" t="s">
        <v>387</v>
      </c>
      <c r="F95" s="86">
        <v>140.54</v>
      </c>
      <c r="G95" s="62">
        <v>0.1</v>
      </c>
      <c r="H95" s="63">
        <f>(1+G95)*F95</f>
        <v>154.59399999999999</v>
      </c>
      <c r="I95" s="80" t="s">
        <v>50</v>
      </c>
      <c r="J95" s="56">
        <v>5</v>
      </c>
      <c r="K95" s="56">
        <v>5.25</v>
      </c>
      <c r="L95" s="57">
        <f>IF(I95&lt;&gt;"",H95*J95,"")</f>
        <v>772.97</v>
      </c>
      <c r="M95" s="57">
        <f>IF(I95&lt;&gt;"",H95*K95,"")</f>
        <v>811.61849999999993</v>
      </c>
      <c r="N95" s="58">
        <f>IF(I95&lt;&gt;"",L95+M95,"")</f>
        <v>1584.5884999999998</v>
      </c>
      <c r="P95" s="2"/>
    </row>
    <row r="96" spans="1:16" ht="46.8" x14ac:dyDescent="0.3">
      <c r="A96" s="27"/>
      <c r="B96" s="49">
        <f>IF(I96&lt;&gt;"",1+MAX(A$1:$B95),"")</f>
        <v>67</v>
      </c>
      <c r="C96" s="51" t="s">
        <v>356</v>
      </c>
      <c r="D96" s="51"/>
      <c r="E96" s="133" t="s">
        <v>388</v>
      </c>
      <c r="F96" s="86">
        <v>42.86</v>
      </c>
      <c r="G96" s="62">
        <v>0.1</v>
      </c>
      <c r="H96" s="63">
        <f>(1+G96)*F96</f>
        <v>47.146000000000001</v>
      </c>
      <c r="I96" s="80" t="s">
        <v>50</v>
      </c>
      <c r="J96" s="56">
        <v>5.25</v>
      </c>
      <c r="K96" s="56">
        <v>5.75</v>
      </c>
      <c r="L96" s="57">
        <f>IF(I96&lt;&gt;"",H96*J96,"")</f>
        <v>247.51650000000001</v>
      </c>
      <c r="M96" s="57">
        <f>IF(I96&lt;&gt;"",H96*K96,"")</f>
        <v>271.08949999999999</v>
      </c>
      <c r="N96" s="58">
        <f>IF(I96&lt;&gt;"",L96+M96,"")</f>
        <v>518.60599999999999</v>
      </c>
      <c r="P96" s="2"/>
    </row>
    <row r="97" spans="1:28" ht="31.2" x14ac:dyDescent="0.3">
      <c r="A97" s="27"/>
      <c r="B97" s="49">
        <f>IF(I97&lt;&gt;"",1+MAX(A$1:$B96),"")</f>
        <v>68</v>
      </c>
      <c r="C97" s="51" t="s">
        <v>356</v>
      </c>
      <c r="D97" s="51"/>
      <c r="E97" s="133" t="s">
        <v>149</v>
      </c>
      <c r="F97" s="86">
        <v>44.14</v>
      </c>
      <c r="G97" s="62">
        <v>0.1</v>
      </c>
      <c r="H97" s="63">
        <f>(1+G97)*F97</f>
        <v>48.554000000000002</v>
      </c>
      <c r="I97" s="80" t="s">
        <v>50</v>
      </c>
      <c r="J97" s="56">
        <v>4.5</v>
      </c>
      <c r="K97" s="56">
        <v>4.25</v>
      </c>
      <c r="L97" s="57">
        <f>IF(I97&lt;&gt;"",H97*J97,"")</f>
        <v>218.49299999999999</v>
      </c>
      <c r="M97" s="57">
        <f>IF(I97&lt;&gt;"",H97*K97,"")</f>
        <v>206.3545</v>
      </c>
      <c r="N97" s="58">
        <f>IF(I97&lt;&gt;"",L97+M97,"")</f>
        <v>424.84749999999997</v>
      </c>
      <c r="P97" s="2"/>
    </row>
    <row r="98" spans="1:28" x14ac:dyDescent="0.3">
      <c r="A98" s="27"/>
      <c r="B98" s="49">
        <f>IF(I98&lt;&gt;"",1+MAX(A$1:$B97),"")</f>
        <v>69</v>
      </c>
      <c r="C98" s="51" t="s">
        <v>357</v>
      </c>
      <c r="D98" s="51"/>
      <c r="E98" s="52" t="s">
        <v>150</v>
      </c>
      <c r="F98" s="135">
        <f>(0.03*63/27)+(0.03*52/27)+(0.04*32/27)</f>
        <v>0.17518518518518517</v>
      </c>
      <c r="G98" s="62">
        <v>0.1</v>
      </c>
      <c r="H98" s="63">
        <f t="shared" ref="H98" si="16">(1+G98)*F98</f>
        <v>0.19270370370370371</v>
      </c>
      <c r="I98" s="80" t="s">
        <v>72</v>
      </c>
      <c r="J98" s="56">
        <v>380</v>
      </c>
      <c r="K98" s="56">
        <v>420</v>
      </c>
      <c r="L98" s="57">
        <f t="shared" ref="L98" si="17">IF(I98&lt;&gt;"",H98*J98,"")</f>
        <v>73.227407407407412</v>
      </c>
      <c r="M98" s="57">
        <f t="shared" ref="M98" si="18">IF(I98&lt;&gt;"",H98*K98,"")</f>
        <v>80.935555555555553</v>
      </c>
      <c r="N98" s="58">
        <f t="shared" ref="N98" si="19">IF(I98&lt;&gt;"",L98+M98,"")</f>
        <v>154.16296296296298</v>
      </c>
      <c r="P98" s="2"/>
    </row>
    <row r="99" spans="1:28" ht="46.8" x14ac:dyDescent="0.3">
      <c r="A99" s="27"/>
      <c r="B99" s="49">
        <f>IF(I99&lt;&gt;"",1+MAX(A$1:$B98),"")</f>
        <v>70</v>
      </c>
      <c r="C99" s="51" t="s">
        <v>356</v>
      </c>
      <c r="D99" s="51"/>
      <c r="E99" s="52" t="s">
        <v>151</v>
      </c>
      <c r="F99" s="55">
        <f>(2.4*18/27)+(2.4*30/27)</f>
        <v>4.2666666666666666</v>
      </c>
      <c r="G99" s="62">
        <v>0.1</v>
      </c>
      <c r="H99" s="63">
        <f t="shared" ref="H99" si="20">(1+G99)*F99</f>
        <v>4.6933333333333334</v>
      </c>
      <c r="I99" s="80" t="s">
        <v>72</v>
      </c>
      <c r="J99" s="56">
        <v>380</v>
      </c>
      <c r="K99" s="56">
        <v>420</v>
      </c>
      <c r="L99" s="57">
        <f t="shared" ref="L99" si="21">IF(I99&lt;&gt;"",H99*J99,"")</f>
        <v>1783.4666666666667</v>
      </c>
      <c r="M99" s="57">
        <f t="shared" ref="M99" si="22">IF(I99&lt;&gt;"",H99*K99,"")</f>
        <v>1971.2</v>
      </c>
      <c r="N99" s="58">
        <f t="shared" ref="N99" si="23">IF(I99&lt;&gt;"",L99+M99,"")</f>
        <v>3754.666666666667</v>
      </c>
      <c r="P99" s="2"/>
    </row>
    <row r="100" spans="1:28" x14ac:dyDescent="0.3">
      <c r="A100" s="27"/>
      <c r="B100" s="49" t="str">
        <f>IF(I100&lt;&gt;"",1+MAX(A$1:$B99),"")</f>
        <v/>
      </c>
      <c r="C100" s="51"/>
      <c r="D100" s="51"/>
      <c r="E100" s="52"/>
      <c r="F100" s="55"/>
      <c r="G100" s="62"/>
      <c r="H100" s="63"/>
      <c r="I100" s="53"/>
      <c r="J100" s="56"/>
      <c r="K100" s="56"/>
      <c r="L100" s="57"/>
      <c r="M100" s="57"/>
      <c r="N100" s="58"/>
      <c r="P100" s="2"/>
    </row>
    <row r="101" spans="1:28" x14ac:dyDescent="0.3">
      <c r="A101" s="18"/>
      <c r="B101" s="49" t="str">
        <f>IF(I101&lt;&gt;"",1+MAX(A$1:$B100),"")</f>
        <v/>
      </c>
      <c r="C101" s="50"/>
      <c r="D101" s="53"/>
      <c r="E101" s="64" t="s">
        <v>2</v>
      </c>
      <c r="F101" s="59"/>
      <c r="G101" s="59"/>
      <c r="H101" s="55"/>
      <c r="I101" s="59"/>
      <c r="J101" s="79" t="s">
        <v>27</v>
      </c>
      <c r="K101" s="79" t="s">
        <v>27</v>
      </c>
      <c r="L101" s="67">
        <f>SUM(L79:L100)</f>
        <v>18150.951186296297</v>
      </c>
      <c r="M101" s="67">
        <f>SUM(M79:M100)</f>
        <v>17394.337795185187</v>
      </c>
      <c r="N101" s="67">
        <f>SUM(N79:N100)</f>
        <v>35545.288981481484</v>
      </c>
      <c r="O101" s="4"/>
      <c r="P101" s="2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x14ac:dyDescent="0.3">
      <c r="A102" s="27"/>
      <c r="B102" s="49" t="str">
        <f>IF(I102&lt;&gt;"",1+MAX(A$1:$B101),"")</f>
        <v/>
      </c>
      <c r="C102" s="68"/>
      <c r="D102" s="69">
        <v>4</v>
      </c>
      <c r="E102" s="70" t="s">
        <v>60</v>
      </c>
      <c r="F102" s="69"/>
      <c r="G102" s="69"/>
      <c r="H102" s="69"/>
      <c r="I102" s="69"/>
      <c r="J102" s="71" t="s">
        <v>27</v>
      </c>
      <c r="K102" s="71" t="s">
        <v>27</v>
      </c>
      <c r="L102" s="69"/>
      <c r="M102" s="69"/>
      <c r="N102" s="72"/>
      <c r="P102" s="2"/>
    </row>
    <row r="103" spans="1:28" x14ac:dyDescent="0.3">
      <c r="A103" s="27"/>
      <c r="B103" s="49" t="str">
        <f>IF(I103&lt;&gt;"",1+MAX(A$1:$B102),"")</f>
        <v/>
      </c>
      <c r="C103" s="73"/>
      <c r="D103" s="74"/>
      <c r="E103" s="75" t="s">
        <v>179</v>
      </c>
      <c r="F103" s="55"/>
      <c r="G103" s="62"/>
      <c r="H103" s="63"/>
      <c r="I103" s="76"/>
      <c r="J103" s="56" t="s">
        <v>27</v>
      </c>
      <c r="K103" s="56" t="s">
        <v>27</v>
      </c>
      <c r="L103" s="57" t="str">
        <f>IF(I103&lt;&gt;"",H103*J103,"")</f>
        <v/>
      </c>
      <c r="M103" s="57" t="str">
        <f>IF(I103&lt;&gt;"",H103*K103,"")</f>
        <v/>
      </c>
      <c r="N103" s="58" t="str">
        <f>IF(I103&lt;&gt;"",L103+M103,"")</f>
        <v/>
      </c>
      <c r="O103" s="3"/>
      <c r="P103" s="2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x14ac:dyDescent="0.3">
      <c r="A104" s="27"/>
      <c r="B104" s="49">
        <f>IF(I104&lt;&gt;"",1+MAX(A$1:$B103),"")</f>
        <v>71</v>
      </c>
      <c r="C104" s="81" t="s">
        <v>361</v>
      </c>
      <c r="D104" s="81"/>
      <c r="E104" s="132" t="s">
        <v>178</v>
      </c>
      <c r="F104" s="86">
        <v>14.59</v>
      </c>
      <c r="G104" s="62">
        <v>0.1</v>
      </c>
      <c r="H104" s="63">
        <f t="shared" ref="H104" si="24">(1+G104)*F104</f>
        <v>16.048999999999999</v>
      </c>
      <c r="I104" s="80" t="s">
        <v>49</v>
      </c>
      <c r="J104" s="183">
        <v>18</v>
      </c>
      <c r="K104" s="183">
        <v>42</v>
      </c>
      <c r="L104" s="57">
        <f t="shared" ref="L104" si="25">IF(I104&lt;&gt;"",H104*J104,"")</f>
        <v>288.88200000000001</v>
      </c>
      <c r="M104" s="57">
        <f t="shared" ref="M104" si="26">IF(I104&lt;&gt;"",H104*K104,"")</f>
        <v>674.05799999999999</v>
      </c>
      <c r="N104" s="58">
        <f t="shared" ref="N104" si="27">IF(I104&lt;&gt;"",L104+M104,"")</f>
        <v>962.94</v>
      </c>
      <c r="P104" s="2"/>
    </row>
    <row r="105" spans="1:28" x14ac:dyDescent="0.3">
      <c r="A105" s="27"/>
      <c r="B105" s="49" t="str">
        <f>IF(I105&lt;&gt;"",1+MAX(A$1:$B104),"")</f>
        <v/>
      </c>
      <c r="C105" s="81"/>
      <c r="D105" s="51"/>
      <c r="E105" s="52"/>
      <c r="F105" s="55"/>
      <c r="G105" s="62"/>
      <c r="H105" s="63"/>
      <c r="I105" s="53"/>
      <c r="J105" s="183" t="s">
        <v>27</v>
      </c>
      <c r="K105" s="183" t="s">
        <v>27</v>
      </c>
      <c r="L105" s="57" t="str">
        <f>IF(I105&lt;&gt;"",H105*J105,"")</f>
        <v/>
      </c>
      <c r="M105" s="57" t="str">
        <f>IF(I105&lt;&gt;"",H105*K105,"")</f>
        <v/>
      </c>
      <c r="N105" s="58" t="str">
        <f>IF(I105&lt;&gt;"",L105+M105,"")</f>
        <v/>
      </c>
      <c r="P105" s="2"/>
    </row>
    <row r="106" spans="1:28" x14ac:dyDescent="0.3">
      <c r="A106" s="27"/>
      <c r="B106" s="49" t="str">
        <f>IF(I106&lt;&gt;"",1+MAX(A$1:$B105),"")</f>
        <v/>
      </c>
      <c r="C106" s="81"/>
      <c r="D106" s="51"/>
      <c r="E106" s="75" t="s">
        <v>186</v>
      </c>
      <c r="F106" s="55"/>
      <c r="G106" s="62"/>
      <c r="H106" s="63"/>
      <c r="I106" s="53"/>
      <c r="J106" s="183"/>
      <c r="K106" s="183"/>
      <c r="L106" s="57"/>
      <c r="M106" s="57"/>
      <c r="N106" s="58"/>
      <c r="P106" s="2"/>
    </row>
    <row r="107" spans="1:28" x14ac:dyDescent="0.3">
      <c r="A107" s="27"/>
      <c r="B107" s="49">
        <f>IF(I107&lt;&gt;"",1+MAX(A$1:$B106),"")</f>
        <v>72</v>
      </c>
      <c r="C107" s="81" t="s">
        <v>353</v>
      </c>
      <c r="D107" s="51"/>
      <c r="E107" s="52" t="s">
        <v>187</v>
      </c>
      <c r="F107" s="86">
        <v>9</v>
      </c>
      <c r="G107" s="62">
        <v>0</v>
      </c>
      <c r="H107" s="63">
        <f t="shared" ref="H107" si="28">(1+G107)*F107</f>
        <v>9</v>
      </c>
      <c r="I107" s="80" t="s">
        <v>28</v>
      </c>
      <c r="J107" s="183">
        <v>65</v>
      </c>
      <c r="K107" s="183">
        <v>15</v>
      </c>
      <c r="L107" s="57">
        <f t="shared" ref="L107" si="29">IF(I107&lt;&gt;"",H107*J107,"")</f>
        <v>585</v>
      </c>
      <c r="M107" s="57">
        <f t="shared" ref="M107" si="30">IF(I107&lt;&gt;"",H107*K107,"")</f>
        <v>135</v>
      </c>
      <c r="N107" s="58">
        <f t="shared" ref="N107" si="31">IF(I107&lt;&gt;"",L107+M107,"")</f>
        <v>720</v>
      </c>
      <c r="P107" s="2"/>
    </row>
    <row r="108" spans="1:28" x14ac:dyDescent="0.3">
      <c r="A108" s="27"/>
      <c r="B108" s="49" t="str">
        <f>IF(I108&lt;&gt;"",1+MAX(A$1:$B107),"")</f>
        <v/>
      </c>
      <c r="C108" s="81"/>
      <c r="D108" s="51"/>
      <c r="E108" s="52"/>
      <c r="F108" s="55"/>
      <c r="G108" s="62"/>
      <c r="H108" s="63"/>
      <c r="I108" s="53"/>
      <c r="J108" s="56"/>
      <c r="K108" s="56"/>
      <c r="L108" s="57"/>
      <c r="M108" s="57"/>
      <c r="N108" s="58"/>
      <c r="P108" s="2"/>
    </row>
    <row r="109" spans="1:28" x14ac:dyDescent="0.3">
      <c r="A109" s="18"/>
      <c r="B109" s="49" t="str">
        <f>IF(I109&lt;&gt;"",1+MAX(A$1:$B108),"")</f>
        <v/>
      </c>
      <c r="C109" s="50"/>
      <c r="D109" s="53"/>
      <c r="E109" s="64" t="s">
        <v>2</v>
      </c>
      <c r="F109" s="59"/>
      <c r="G109" s="59"/>
      <c r="H109" s="55"/>
      <c r="I109" s="59"/>
      <c r="J109" s="79" t="s">
        <v>27</v>
      </c>
      <c r="K109" s="79" t="s">
        <v>27</v>
      </c>
      <c r="L109" s="66">
        <f>SUM(L103:L108)</f>
        <v>873.88200000000006</v>
      </c>
      <c r="M109" s="66">
        <f>SUM(M103:M108)</f>
        <v>809.05799999999999</v>
      </c>
      <c r="N109" s="67">
        <f>SUM(N103:N108)</f>
        <v>1682.94</v>
      </c>
      <c r="O109" s="4"/>
      <c r="P109" s="2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x14ac:dyDescent="0.3">
      <c r="A110" s="27"/>
      <c r="B110" s="49" t="str">
        <f>IF(I110&lt;&gt;"",1+MAX(A$1:$B109),"")</f>
        <v/>
      </c>
      <c r="C110" s="68"/>
      <c r="D110" s="69">
        <v>5</v>
      </c>
      <c r="E110" s="70" t="s">
        <v>53</v>
      </c>
      <c r="F110" s="69"/>
      <c r="G110" s="69"/>
      <c r="H110" s="69"/>
      <c r="I110" s="69"/>
      <c r="J110" s="71" t="s">
        <v>27</v>
      </c>
      <c r="K110" s="71" t="s">
        <v>27</v>
      </c>
      <c r="L110" s="69"/>
      <c r="M110" s="69"/>
      <c r="N110" s="72"/>
      <c r="P110" s="2"/>
    </row>
    <row r="111" spans="1:28" x14ac:dyDescent="0.3">
      <c r="A111" s="27"/>
      <c r="B111" s="49" t="str">
        <f>IF(I111&lt;&gt;"",1+MAX(A$1:$B110),"")</f>
        <v/>
      </c>
      <c r="C111" s="73"/>
      <c r="D111" s="74"/>
      <c r="E111" s="75" t="s">
        <v>162</v>
      </c>
      <c r="F111" s="55"/>
      <c r="G111" s="62"/>
      <c r="H111" s="63"/>
      <c r="I111" s="76"/>
      <c r="J111" s="56" t="s">
        <v>27</v>
      </c>
      <c r="K111" s="56" t="s">
        <v>27</v>
      </c>
      <c r="L111" s="57" t="str">
        <f t="shared" ref="L111:L116" si="32">IF(I111&lt;&gt;"",H111*J111,"")</f>
        <v/>
      </c>
      <c r="M111" s="57" t="str">
        <f t="shared" ref="M111:M116" si="33">IF(I111&lt;&gt;"",H111*K111,"")</f>
        <v/>
      </c>
      <c r="N111" s="58" t="str">
        <f t="shared" ref="N111:N116" si="34">IF(I111&lt;&gt;"",L111+M111,"")</f>
        <v/>
      </c>
      <c r="O111" s="3"/>
      <c r="P111" s="2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x14ac:dyDescent="0.3">
      <c r="A112" s="27"/>
      <c r="B112" s="49">
        <f>IF(I112&lt;&gt;"",1+MAX(A$1:$B111),"")</f>
        <v>73</v>
      </c>
      <c r="C112" s="51" t="s">
        <v>358</v>
      </c>
      <c r="D112" s="51"/>
      <c r="E112" s="60" t="s">
        <v>163</v>
      </c>
      <c r="F112" s="61">
        <f>5*2</f>
        <v>10</v>
      </c>
      <c r="G112" s="62">
        <v>0.1</v>
      </c>
      <c r="H112" s="63">
        <f>(1+G112)*F112</f>
        <v>11</v>
      </c>
      <c r="I112" s="80" t="s">
        <v>49</v>
      </c>
      <c r="J112" s="56">
        <v>25</v>
      </c>
      <c r="K112" s="56">
        <v>35</v>
      </c>
      <c r="L112" s="57">
        <f>IF(I112&lt;&gt;"",H112*J112,"")</f>
        <v>275</v>
      </c>
      <c r="M112" s="57">
        <f>IF(I112&lt;&gt;"",H112*K112,"")</f>
        <v>385</v>
      </c>
      <c r="N112" s="58">
        <f>IF(I112&lt;&gt;"",L112+M112,"")</f>
        <v>660</v>
      </c>
      <c r="P112" s="2"/>
    </row>
    <row r="113" spans="1:28" x14ac:dyDescent="0.3">
      <c r="A113" s="27"/>
      <c r="B113" s="49" t="str">
        <f>IF(I113&lt;&gt;"",1+MAX(A$1:$B112),"")</f>
        <v/>
      </c>
      <c r="C113" s="51"/>
      <c r="D113" s="51"/>
      <c r="E113" s="60"/>
      <c r="F113" s="61"/>
      <c r="G113" s="62"/>
      <c r="H113" s="63"/>
      <c r="I113" s="80"/>
      <c r="J113" s="56"/>
      <c r="K113" s="56"/>
      <c r="L113" s="57"/>
      <c r="M113" s="57"/>
      <c r="N113" s="58"/>
      <c r="P113" s="2"/>
    </row>
    <row r="114" spans="1:28" x14ac:dyDescent="0.3">
      <c r="A114" s="27"/>
      <c r="B114" s="49" t="str">
        <f>IF(I114&lt;&gt;"",1+MAX(A$1:$B113),"")</f>
        <v/>
      </c>
      <c r="C114" s="73"/>
      <c r="D114" s="74"/>
      <c r="E114" s="75" t="s">
        <v>85</v>
      </c>
      <c r="F114" s="55"/>
      <c r="G114" s="62"/>
      <c r="H114" s="63"/>
      <c r="I114" s="76"/>
      <c r="J114" s="56"/>
      <c r="K114" s="56"/>
      <c r="L114" s="57"/>
      <c r="M114" s="57"/>
      <c r="N114" s="58"/>
      <c r="O114" s="3"/>
      <c r="P114" s="2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x14ac:dyDescent="0.3">
      <c r="A115" s="27"/>
      <c r="B115" s="49">
        <f>IF(I115&lt;&gt;"",1+MAX(A$1:$B114),"")</f>
        <v>74</v>
      </c>
      <c r="C115" s="81" t="s">
        <v>359</v>
      </c>
      <c r="D115" s="81"/>
      <c r="E115" s="132" t="s">
        <v>180</v>
      </c>
      <c r="F115" s="86">
        <v>58.78</v>
      </c>
      <c r="G115" s="54">
        <v>0.1</v>
      </c>
      <c r="H115" s="55">
        <f>F115*(1+G115)</f>
        <v>64.658000000000001</v>
      </c>
      <c r="I115" s="53" t="s">
        <v>50</v>
      </c>
      <c r="J115" s="56">
        <v>30</v>
      </c>
      <c r="K115" s="56">
        <v>72</v>
      </c>
      <c r="L115" s="57">
        <f>IF(I115&lt;&gt;"",H115*J115,"")</f>
        <v>1939.74</v>
      </c>
      <c r="M115" s="57">
        <f>IF(I115&lt;&gt;"",H115*K115,"")</f>
        <v>4655.3760000000002</v>
      </c>
      <c r="N115" s="58">
        <f>IF(I115&lt;&gt;"",L115+M115,"")</f>
        <v>6595.116</v>
      </c>
      <c r="P115" s="2"/>
    </row>
    <row r="116" spans="1:28" x14ac:dyDescent="0.3">
      <c r="A116" s="27"/>
      <c r="B116" s="49" t="str">
        <f>IF(I116&lt;&gt;"",1+MAX(A$1:$B115),"")</f>
        <v/>
      </c>
      <c r="C116" s="51"/>
      <c r="D116" s="51"/>
      <c r="E116" s="52"/>
      <c r="F116" s="55"/>
      <c r="G116" s="62"/>
      <c r="H116" s="63"/>
      <c r="I116" s="53"/>
      <c r="J116" s="56" t="s">
        <v>27</v>
      </c>
      <c r="K116" s="56" t="s">
        <v>27</v>
      </c>
      <c r="L116" s="57" t="str">
        <f t="shared" si="32"/>
        <v/>
      </c>
      <c r="M116" s="57" t="str">
        <f t="shared" si="33"/>
        <v/>
      </c>
      <c r="N116" s="58" t="str">
        <f t="shared" si="34"/>
        <v/>
      </c>
      <c r="P116" s="2"/>
    </row>
    <row r="117" spans="1:28" x14ac:dyDescent="0.3">
      <c r="A117" s="18"/>
      <c r="B117" s="49" t="str">
        <f>IF(I117&lt;&gt;"",1+MAX(A$1:$B116),"")</f>
        <v/>
      </c>
      <c r="C117" s="50"/>
      <c r="D117" s="53"/>
      <c r="E117" s="64" t="s">
        <v>2</v>
      </c>
      <c r="F117" s="59"/>
      <c r="G117" s="59"/>
      <c r="H117" s="55"/>
      <c r="I117" s="59"/>
      <c r="J117" s="79" t="s">
        <v>27</v>
      </c>
      <c r="K117" s="79" t="s">
        <v>27</v>
      </c>
      <c r="L117" s="66">
        <f>SUM(L111:L116)</f>
        <v>2214.7399999999998</v>
      </c>
      <c r="M117" s="66">
        <f>SUM(M111:M116)</f>
        <v>5040.3760000000002</v>
      </c>
      <c r="N117" s="67">
        <f>SUM(N111:N116)</f>
        <v>7255.116</v>
      </c>
      <c r="O117" s="4"/>
      <c r="P117" s="2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x14ac:dyDescent="0.3">
      <c r="A118" s="27"/>
      <c r="B118" s="49" t="str">
        <f>IF(I118&lt;&gt;"",1+MAX(A$1:$B117),"")</f>
        <v/>
      </c>
      <c r="C118" s="68"/>
      <c r="D118" s="69">
        <v>6</v>
      </c>
      <c r="E118" s="70" t="s">
        <v>41</v>
      </c>
      <c r="F118" s="69"/>
      <c r="G118" s="69"/>
      <c r="H118" s="69"/>
      <c r="I118" s="69"/>
      <c r="J118" s="71" t="s">
        <v>27</v>
      </c>
      <c r="K118" s="71" t="s">
        <v>27</v>
      </c>
      <c r="L118" s="69"/>
      <c r="M118" s="69"/>
      <c r="N118" s="72"/>
      <c r="P118" s="2"/>
    </row>
    <row r="119" spans="1:28" x14ac:dyDescent="0.3">
      <c r="A119" s="27"/>
      <c r="B119" s="49" t="str">
        <f>IF(I119&lt;&gt;"",1+MAX(A$1:$B118),"")</f>
        <v/>
      </c>
      <c r="C119" s="73"/>
      <c r="D119" s="74"/>
      <c r="E119" s="75" t="s">
        <v>161</v>
      </c>
      <c r="F119" s="55"/>
      <c r="G119" s="62"/>
      <c r="H119" s="63"/>
      <c r="I119" s="76"/>
      <c r="J119" s="56" t="s">
        <v>27</v>
      </c>
      <c r="K119" s="56" t="s">
        <v>27</v>
      </c>
      <c r="L119" s="57" t="str">
        <f t="shared" ref="L119" si="35">IF(I119&lt;&gt;"",H119*J119,"")</f>
        <v/>
      </c>
      <c r="M119" s="57" t="str">
        <f t="shared" ref="M119" si="36">IF(I119&lt;&gt;"",H119*K119,"")</f>
        <v/>
      </c>
      <c r="N119" s="58" t="str">
        <f t="shared" ref="N119" si="37">IF(I119&lt;&gt;"",L119+M119,"")</f>
        <v/>
      </c>
      <c r="O119" s="3"/>
      <c r="P119" s="2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x14ac:dyDescent="0.3">
      <c r="A120" s="27"/>
      <c r="B120" s="49">
        <f>IF(I120&lt;&gt;"",1+MAX(A$1:$B119),"")</f>
        <v>75</v>
      </c>
      <c r="C120" s="51" t="s">
        <v>355</v>
      </c>
      <c r="D120" s="51"/>
      <c r="E120" s="132" t="s">
        <v>152</v>
      </c>
      <c r="F120" s="86">
        <v>25.89</v>
      </c>
      <c r="G120" s="62">
        <v>0.1</v>
      </c>
      <c r="H120" s="55">
        <f>F120*(1+G120)</f>
        <v>28.479000000000003</v>
      </c>
      <c r="I120" s="80" t="s">
        <v>49</v>
      </c>
      <c r="J120" s="56">
        <v>2.75</v>
      </c>
      <c r="K120" s="56">
        <v>1.4</v>
      </c>
      <c r="L120" s="57">
        <f t="shared" ref="L120" si="38">IF(I120&lt;&gt;"",H120*J120,"")</f>
        <v>78.317250000000001</v>
      </c>
      <c r="M120" s="57">
        <f t="shared" ref="M120" si="39">IF(I120&lt;&gt;"",H120*K120,"")</f>
        <v>39.870600000000003</v>
      </c>
      <c r="N120" s="58">
        <f t="shared" ref="N120" si="40">IF(I120&lt;&gt;"",L120+M120,"")</f>
        <v>118.18785</v>
      </c>
      <c r="P120" s="2"/>
    </row>
    <row r="121" spans="1:28" x14ac:dyDescent="0.3">
      <c r="A121" s="27"/>
      <c r="B121" s="49">
        <f>IF(I121&lt;&gt;"",1+MAX(A$1:$B120),"")</f>
        <v>76</v>
      </c>
      <c r="C121" s="51" t="s">
        <v>355</v>
      </c>
      <c r="D121" s="51"/>
      <c r="E121" s="132" t="s">
        <v>156</v>
      </c>
      <c r="F121" s="86">
        <f>20*10</f>
        <v>200</v>
      </c>
      <c r="G121" s="62">
        <v>0.1</v>
      </c>
      <c r="H121" s="55">
        <f t="shared" ref="H121:H128" si="41">F121*(1+G121)</f>
        <v>220.00000000000003</v>
      </c>
      <c r="I121" s="80" t="s">
        <v>49</v>
      </c>
      <c r="J121" s="56">
        <v>1.6</v>
      </c>
      <c r="K121" s="56">
        <v>1.05</v>
      </c>
      <c r="L121" s="57">
        <f t="shared" ref="L121:L128" si="42">IF(I121&lt;&gt;"",H121*J121,"")</f>
        <v>352.00000000000006</v>
      </c>
      <c r="M121" s="57">
        <f t="shared" ref="M121:M128" si="43">IF(I121&lt;&gt;"",H121*K121,"")</f>
        <v>231.00000000000003</v>
      </c>
      <c r="N121" s="58">
        <f t="shared" ref="N121:N128" si="44">IF(I121&lt;&gt;"",L121+M121,"")</f>
        <v>583.00000000000011</v>
      </c>
      <c r="P121" s="2"/>
    </row>
    <row r="122" spans="1:28" x14ac:dyDescent="0.3">
      <c r="A122" s="27"/>
      <c r="B122" s="49">
        <f>IF(I122&lt;&gt;"",1+MAX(A$1:$B121),"")</f>
        <v>77</v>
      </c>
      <c r="C122" s="51" t="s">
        <v>355</v>
      </c>
      <c r="D122" s="51"/>
      <c r="E122" s="132" t="s">
        <v>157</v>
      </c>
      <c r="F122" s="86">
        <f>4*4.167</f>
        <v>16.667999999999999</v>
      </c>
      <c r="G122" s="62">
        <v>0.1</v>
      </c>
      <c r="H122" s="55">
        <f t="shared" si="41"/>
        <v>18.334800000000001</v>
      </c>
      <c r="I122" s="80" t="s">
        <v>49</v>
      </c>
      <c r="J122" s="56">
        <v>1.75</v>
      </c>
      <c r="K122" s="56">
        <v>1.05</v>
      </c>
      <c r="L122" s="57">
        <f t="shared" si="42"/>
        <v>32.085900000000002</v>
      </c>
      <c r="M122" s="57">
        <f t="shared" si="43"/>
        <v>19.251540000000002</v>
      </c>
      <c r="N122" s="58">
        <f t="shared" si="44"/>
        <v>51.337440000000001</v>
      </c>
      <c r="P122" s="2"/>
    </row>
    <row r="123" spans="1:28" x14ac:dyDescent="0.3">
      <c r="A123" s="27"/>
      <c r="B123" s="49">
        <f>IF(I123&lt;&gt;"",1+MAX(A$1:$B122),"")</f>
        <v>78</v>
      </c>
      <c r="C123" s="51" t="s">
        <v>360</v>
      </c>
      <c r="D123" s="51"/>
      <c r="E123" s="132" t="s">
        <v>158</v>
      </c>
      <c r="F123" s="86">
        <v>40</v>
      </c>
      <c r="G123" s="62">
        <v>0.1</v>
      </c>
      <c r="H123" s="55">
        <f t="shared" si="41"/>
        <v>44</v>
      </c>
      <c r="I123" s="80" t="s">
        <v>49</v>
      </c>
      <c r="J123" s="56">
        <v>1.75</v>
      </c>
      <c r="K123" s="56">
        <v>1.05</v>
      </c>
      <c r="L123" s="57">
        <f t="shared" si="42"/>
        <v>77</v>
      </c>
      <c r="M123" s="57">
        <f t="shared" si="43"/>
        <v>46.2</v>
      </c>
      <c r="N123" s="58">
        <f t="shared" si="44"/>
        <v>123.2</v>
      </c>
      <c r="P123" s="2"/>
    </row>
    <row r="124" spans="1:28" x14ac:dyDescent="0.3">
      <c r="A124" s="27"/>
      <c r="B124" s="49">
        <f>IF(I124&lt;&gt;"",1+MAX(A$1:$B123),"")</f>
        <v>79</v>
      </c>
      <c r="C124" s="51" t="s">
        <v>360</v>
      </c>
      <c r="D124" s="51"/>
      <c r="E124" s="132" t="s">
        <v>159</v>
      </c>
      <c r="F124" s="86">
        <v>20</v>
      </c>
      <c r="G124" s="62">
        <v>0.1</v>
      </c>
      <c r="H124" s="55">
        <f t="shared" si="41"/>
        <v>22</v>
      </c>
      <c r="I124" s="80" t="s">
        <v>49</v>
      </c>
      <c r="J124" s="56">
        <v>1.5</v>
      </c>
      <c r="K124" s="56">
        <v>0.75</v>
      </c>
      <c r="L124" s="57">
        <f t="shared" si="42"/>
        <v>33</v>
      </c>
      <c r="M124" s="57">
        <f t="shared" si="43"/>
        <v>16.5</v>
      </c>
      <c r="N124" s="58">
        <f t="shared" si="44"/>
        <v>49.5</v>
      </c>
      <c r="P124" s="2"/>
    </row>
    <row r="125" spans="1:28" x14ac:dyDescent="0.3">
      <c r="A125" s="27"/>
      <c r="B125" s="49">
        <f>IF(I125&lt;&gt;"",1+MAX(A$1:$B124),"")</f>
        <v>80</v>
      </c>
      <c r="C125" s="51" t="s">
        <v>360</v>
      </c>
      <c r="D125" s="51"/>
      <c r="E125" s="132" t="s">
        <v>153</v>
      </c>
      <c r="F125" s="86">
        <v>10.82</v>
      </c>
      <c r="G125" s="62">
        <v>0.1</v>
      </c>
      <c r="H125" s="55">
        <f t="shared" si="41"/>
        <v>11.902000000000001</v>
      </c>
      <c r="I125" s="80" t="s">
        <v>49</v>
      </c>
      <c r="J125" s="56">
        <v>3</v>
      </c>
      <c r="K125" s="56">
        <v>1.55</v>
      </c>
      <c r="L125" s="57">
        <f t="shared" si="42"/>
        <v>35.706000000000003</v>
      </c>
      <c r="M125" s="57">
        <f t="shared" si="43"/>
        <v>18.448100000000004</v>
      </c>
      <c r="N125" s="58">
        <f t="shared" si="44"/>
        <v>54.154100000000007</v>
      </c>
      <c r="P125" s="2"/>
    </row>
    <row r="126" spans="1:28" x14ac:dyDescent="0.3">
      <c r="A126" s="27"/>
      <c r="B126" s="49">
        <f>IF(I126&lt;&gt;"",1+MAX(A$1:$B125),"")</f>
        <v>81</v>
      </c>
      <c r="C126" s="51" t="s">
        <v>360</v>
      </c>
      <c r="D126" s="51"/>
      <c r="E126" s="132" t="s">
        <v>160</v>
      </c>
      <c r="F126" s="86">
        <f>8*7</f>
        <v>56</v>
      </c>
      <c r="G126" s="62">
        <v>0.1</v>
      </c>
      <c r="H126" s="55">
        <f t="shared" si="41"/>
        <v>61.600000000000009</v>
      </c>
      <c r="I126" s="80" t="s">
        <v>49</v>
      </c>
      <c r="J126" s="56">
        <v>1.75</v>
      </c>
      <c r="K126" s="56">
        <v>1.05</v>
      </c>
      <c r="L126" s="57">
        <f t="shared" si="42"/>
        <v>107.80000000000001</v>
      </c>
      <c r="M126" s="57">
        <f t="shared" si="43"/>
        <v>64.680000000000007</v>
      </c>
      <c r="N126" s="58">
        <f t="shared" si="44"/>
        <v>172.48000000000002</v>
      </c>
      <c r="P126" s="2"/>
    </row>
    <row r="127" spans="1:28" x14ac:dyDescent="0.3">
      <c r="A127" s="27"/>
      <c r="B127" s="49">
        <f>IF(I127&lt;&gt;"",1+MAX(A$1:$B126),"")</f>
        <v>82</v>
      </c>
      <c r="C127" s="51" t="s">
        <v>360</v>
      </c>
      <c r="D127" s="51"/>
      <c r="E127" s="132" t="s">
        <v>154</v>
      </c>
      <c r="F127" s="86">
        <v>114.15</v>
      </c>
      <c r="G127" s="62">
        <v>0.1</v>
      </c>
      <c r="H127" s="55">
        <f t="shared" si="41"/>
        <v>125.56500000000001</v>
      </c>
      <c r="I127" s="80" t="s">
        <v>49</v>
      </c>
      <c r="J127" s="56">
        <v>4</v>
      </c>
      <c r="K127" s="56">
        <v>2.9</v>
      </c>
      <c r="L127" s="57">
        <f t="shared" si="42"/>
        <v>502.26000000000005</v>
      </c>
      <c r="M127" s="57">
        <f t="shared" si="43"/>
        <v>364.13850000000002</v>
      </c>
      <c r="N127" s="58">
        <f t="shared" si="44"/>
        <v>866.39850000000001</v>
      </c>
      <c r="P127" s="2"/>
    </row>
    <row r="128" spans="1:28" x14ac:dyDescent="0.3">
      <c r="A128" s="27"/>
      <c r="B128" s="49">
        <f>IF(I128&lt;&gt;"",1+MAX(A$1:$B127),"")</f>
        <v>83</v>
      </c>
      <c r="C128" s="51" t="s">
        <v>360</v>
      </c>
      <c r="D128" s="51"/>
      <c r="E128" s="132" t="s">
        <v>155</v>
      </c>
      <c r="F128" s="86">
        <v>6</v>
      </c>
      <c r="G128" s="62">
        <v>0</v>
      </c>
      <c r="H128" s="55">
        <f t="shared" si="41"/>
        <v>6</v>
      </c>
      <c r="I128" s="80" t="s">
        <v>28</v>
      </c>
      <c r="J128" s="56">
        <v>15</v>
      </c>
      <c r="K128" s="56">
        <v>14</v>
      </c>
      <c r="L128" s="57">
        <f t="shared" si="42"/>
        <v>90</v>
      </c>
      <c r="M128" s="57">
        <f t="shared" si="43"/>
        <v>84</v>
      </c>
      <c r="N128" s="58">
        <f t="shared" si="44"/>
        <v>174</v>
      </c>
      <c r="P128" s="2"/>
    </row>
    <row r="129" spans="1:28" x14ac:dyDescent="0.3">
      <c r="A129" s="27"/>
      <c r="B129" s="49" t="str">
        <f>IF(I129&lt;&gt;"",1+MAX(A$1:$B128),"")</f>
        <v/>
      </c>
      <c r="C129" s="51"/>
      <c r="D129" s="51"/>
      <c r="E129" s="60"/>
      <c r="F129" s="61"/>
      <c r="G129" s="62"/>
      <c r="H129" s="63"/>
      <c r="I129" s="80"/>
      <c r="J129" s="56"/>
      <c r="K129" s="56"/>
      <c r="L129" s="57"/>
      <c r="M129" s="57"/>
      <c r="N129" s="58"/>
      <c r="P129" s="2"/>
    </row>
    <row r="130" spans="1:28" x14ac:dyDescent="0.3">
      <c r="A130" s="27"/>
      <c r="B130" s="49" t="str">
        <f>IF(I130&lt;&gt;"",1+MAX(A$1:$B129),"")</f>
        <v/>
      </c>
      <c r="C130" s="73"/>
      <c r="D130" s="74"/>
      <c r="E130" s="75" t="s">
        <v>83</v>
      </c>
      <c r="F130" s="55"/>
      <c r="G130" s="62"/>
      <c r="H130" s="63"/>
      <c r="I130" s="76"/>
      <c r="J130" s="56"/>
      <c r="K130" s="56"/>
      <c r="L130" s="57"/>
      <c r="M130" s="57"/>
      <c r="N130" s="58"/>
      <c r="O130" s="3"/>
      <c r="P130" s="2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x14ac:dyDescent="0.3">
      <c r="A131" s="27"/>
      <c r="B131" s="49">
        <f>IF(I131&lt;&gt;"",1+MAX(A$1:$B130),"")</f>
        <v>84</v>
      </c>
      <c r="C131" s="81" t="s">
        <v>354</v>
      </c>
      <c r="D131" s="81"/>
      <c r="E131" s="132" t="s">
        <v>164</v>
      </c>
      <c r="F131" s="86">
        <v>55.43</v>
      </c>
      <c r="G131" s="54">
        <v>0.1</v>
      </c>
      <c r="H131" s="55">
        <f t="shared" ref="H131:H136" si="45">F131*(1+G131)</f>
        <v>60.973000000000006</v>
      </c>
      <c r="I131" s="53" t="s">
        <v>49</v>
      </c>
      <c r="J131" s="56">
        <v>55</v>
      </c>
      <c r="K131" s="56">
        <v>150</v>
      </c>
      <c r="L131" s="57">
        <f t="shared" ref="L131:L136" si="46">IF(I131&lt;&gt;"",H131*J131,"")</f>
        <v>3353.5150000000003</v>
      </c>
      <c r="M131" s="57">
        <f t="shared" ref="M131:M136" si="47">IF(I131&lt;&gt;"",H131*K131,"")</f>
        <v>9145.9500000000007</v>
      </c>
      <c r="N131" s="58">
        <f t="shared" ref="N131:N136" si="48">IF(I131&lt;&gt;"",L131+M131,"")</f>
        <v>12499.465</v>
      </c>
      <c r="P131" s="2"/>
    </row>
    <row r="132" spans="1:28" x14ac:dyDescent="0.3">
      <c r="A132" s="27"/>
      <c r="B132" s="49">
        <f>IF(I132&lt;&gt;"",1+MAX(A$1:$B131),"")</f>
        <v>85</v>
      </c>
      <c r="C132" s="81" t="s">
        <v>354</v>
      </c>
      <c r="D132" s="81"/>
      <c r="E132" s="132" t="s">
        <v>165</v>
      </c>
      <c r="F132" s="86">
        <v>27.7</v>
      </c>
      <c r="G132" s="54">
        <v>0.1</v>
      </c>
      <c r="H132" s="55">
        <f t="shared" si="45"/>
        <v>30.470000000000002</v>
      </c>
      <c r="I132" s="53" t="s">
        <v>49</v>
      </c>
      <c r="J132" s="56">
        <v>50</v>
      </c>
      <c r="K132" s="56">
        <v>130</v>
      </c>
      <c r="L132" s="57">
        <f t="shared" si="46"/>
        <v>1523.5000000000002</v>
      </c>
      <c r="M132" s="57">
        <f t="shared" si="47"/>
        <v>3961.1000000000004</v>
      </c>
      <c r="N132" s="58">
        <f t="shared" si="48"/>
        <v>5484.6</v>
      </c>
      <c r="P132" s="2"/>
    </row>
    <row r="133" spans="1:28" x14ac:dyDescent="0.3">
      <c r="A133" s="27"/>
      <c r="B133" s="49">
        <f>IF(I133&lt;&gt;"",1+MAX(A$1:$B132),"")</f>
        <v>86</v>
      </c>
      <c r="C133" s="81" t="s">
        <v>361</v>
      </c>
      <c r="D133" s="81"/>
      <c r="E133" s="132" t="s">
        <v>166</v>
      </c>
      <c r="F133" s="86">
        <v>44.56</v>
      </c>
      <c r="G133" s="54">
        <v>0.1</v>
      </c>
      <c r="H133" s="55">
        <f t="shared" si="45"/>
        <v>49.016000000000005</v>
      </c>
      <c r="I133" s="53" t="s">
        <v>49</v>
      </c>
      <c r="J133" s="56">
        <v>3.5</v>
      </c>
      <c r="K133" s="56">
        <v>3.5</v>
      </c>
      <c r="L133" s="57">
        <f t="shared" si="46"/>
        <v>171.55600000000001</v>
      </c>
      <c r="M133" s="57">
        <f t="shared" si="47"/>
        <v>171.55600000000001</v>
      </c>
      <c r="N133" s="58">
        <f t="shared" si="48"/>
        <v>343.11200000000002</v>
      </c>
      <c r="P133" s="2"/>
    </row>
    <row r="134" spans="1:28" x14ac:dyDescent="0.3">
      <c r="A134" s="27"/>
      <c r="B134" s="49">
        <f>IF(I134&lt;&gt;"",1+MAX(A$1:$B133),"")</f>
        <v>87</v>
      </c>
      <c r="C134" s="81" t="s">
        <v>362</v>
      </c>
      <c r="D134" s="81"/>
      <c r="E134" s="132" t="s">
        <v>171</v>
      </c>
      <c r="F134" s="86">
        <v>76.540000000000006</v>
      </c>
      <c r="G134" s="54">
        <v>0.1</v>
      </c>
      <c r="H134" s="55">
        <f t="shared" si="45"/>
        <v>84.194000000000017</v>
      </c>
      <c r="I134" s="53" t="s">
        <v>49</v>
      </c>
      <c r="J134" s="56">
        <v>6.5</v>
      </c>
      <c r="K134" s="56">
        <v>5.5</v>
      </c>
      <c r="L134" s="57">
        <f t="shared" si="46"/>
        <v>547.26100000000008</v>
      </c>
      <c r="M134" s="57">
        <f t="shared" si="47"/>
        <v>463.06700000000012</v>
      </c>
      <c r="N134" s="58">
        <f t="shared" si="48"/>
        <v>1010.3280000000002</v>
      </c>
      <c r="P134" s="2"/>
    </row>
    <row r="135" spans="1:28" x14ac:dyDescent="0.3">
      <c r="A135" s="27"/>
      <c r="B135" s="49">
        <f>IF(I135&lt;&gt;"",1+MAX(A$1:$B134),"")</f>
        <v>88</v>
      </c>
      <c r="C135" s="81" t="s">
        <v>362</v>
      </c>
      <c r="D135" s="81"/>
      <c r="E135" s="132" t="s">
        <v>167</v>
      </c>
      <c r="F135" s="86">
        <v>109.75</v>
      </c>
      <c r="G135" s="54">
        <v>0.1</v>
      </c>
      <c r="H135" s="55">
        <f t="shared" si="45"/>
        <v>120.72500000000001</v>
      </c>
      <c r="I135" s="53" t="s">
        <v>49</v>
      </c>
      <c r="J135" s="56">
        <v>3.5</v>
      </c>
      <c r="K135" s="56">
        <v>1.75</v>
      </c>
      <c r="L135" s="57">
        <f t="shared" si="46"/>
        <v>422.53750000000002</v>
      </c>
      <c r="M135" s="57">
        <f t="shared" si="47"/>
        <v>211.26875000000001</v>
      </c>
      <c r="N135" s="58">
        <f t="shared" si="48"/>
        <v>633.80625000000009</v>
      </c>
      <c r="P135" s="2"/>
    </row>
    <row r="136" spans="1:28" x14ac:dyDescent="0.3">
      <c r="A136" s="27"/>
      <c r="B136" s="49">
        <f>IF(I136&lt;&gt;"",1+MAX(A$1:$B135),"")</f>
        <v>89</v>
      </c>
      <c r="C136" s="81" t="s">
        <v>358</v>
      </c>
      <c r="D136" s="81"/>
      <c r="E136" s="132" t="s">
        <v>168</v>
      </c>
      <c r="F136" s="86">
        <v>1</v>
      </c>
      <c r="G136" s="54">
        <v>0</v>
      </c>
      <c r="H136" s="55">
        <f t="shared" si="45"/>
        <v>1</v>
      </c>
      <c r="I136" s="53" t="s">
        <v>28</v>
      </c>
      <c r="J136" s="56">
        <v>350</v>
      </c>
      <c r="K136" s="56">
        <v>1250</v>
      </c>
      <c r="L136" s="57">
        <f t="shared" si="46"/>
        <v>350</v>
      </c>
      <c r="M136" s="57">
        <f t="shared" si="47"/>
        <v>1250</v>
      </c>
      <c r="N136" s="58">
        <f t="shared" si="48"/>
        <v>1600</v>
      </c>
      <c r="P136" s="2"/>
    </row>
    <row r="137" spans="1:28" x14ac:dyDescent="0.3">
      <c r="A137" s="27"/>
      <c r="B137" s="49" t="str">
        <f>IF(I137&lt;&gt;"",1+MAX(A$1:$B136),"")</f>
        <v/>
      </c>
      <c r="C137" s="81"/>
      <c r="D137" s="81"/>
      <c r="E137" s="82"/>
      <c r="F137" s="83"/>
      <c r="G137" s="54"/>
      <c r="H137" s="55"/>
      <c r="I137" s="53"/>
      <c r="J137" s="56"/>
      <c r="K137" s="56"/>
      <c r="L137" s="57"/>
      <c r="M137" s="57"/>
      <c r="N137" s="58"/>
      <c r="P137" s="2"/>
    </row>
    <row r="138" spans="1:28" x14ac:dyDescent="0.3">
      <c r="A138" s="27"/>
      <c r="B138" s="49" t="str">
        <f>IF(I138&lt;&gt;"",1+MAX(A$1:$B137),"")</f>
        <v/>
      </c>
      <c r="C138" s="81"/>
      <c r="D138" s="81"/>
      <c r="E138" s="75" t="s">
        <v>170</v>
      </c>
      <c r="F138" s="83"/>
      <c r="G138" s="54"/>
      <c r="H138" s="55"/>
      <c r="I138" s="53"/>
      <c r="J138" s="56"/>
      <c r="K138" s="56"/>
      <c r="L138" s="57"/>
      <c r="M138" s="57"/>
      <c r="N138" s="58"/>
      <c r="P138" s="2"/>
    </row>
    <row r="139" spans="1:28" x14ac:dyDescent="0.3">
      <c r="A139" s="27"/>
      <c r="B139" s="49">
        <f>IF(I139&lt;&gt;"",1+MAX(A$1:$B138),"")</f>
        <v>90</v>
      </c>
      <c r="C139" s="81" t="s">
        <v>363</v>
      </c>
      <c r="D139" s="81"/>
      <c r="E139" s="132" t="s">
        <v>172</v>
      </c>
      <c r="F139" s="86">
        <v>203</v>
      </c>
      <c r="G139" s="54">
        <v>0.1</v>
      </c>
      <c r="H139" s="55">
        <f>F139*(1+G139)</f>
        <v>223.3</v>
      </c>
      <c r="I139" s="53" t="s">
        <v>49</v>
      </c>
      <c r="J139" s="56">
        <v>2.75</v>
      </c>
      <c r="K139" s="56">
        <v>1.75</v>
      </c>
      <c r="L139" s="57">
        <f>IF(I139&lt;&gt;"",H139*J139,"")</f>
        <v>614.07500000000005</v>
      </c>
      <c r="M139" s="57">
        <f>IF(I139&lt;&gt;"",H139*K139,"")</f>
        <v>390.77500000000003</v>
      </c>
      <c r="N139" s="58">
        <f>IF(I139&lt;&gt;"",L139+M139,"")</f>
        <v>1004.8500000000001</v>
      </c>
      <c r="P139" s="2"/>
    </row>
    <row r="140" spans="1:28" x14ac:dyDescent="0.3">
      <c r="A140" s="27"/>
      <c r="B140" s="49">
        <f>IF(I140&lt;&gt;"",1+MAX(A$1:$B139),"")</f>
        <v>91</v>
      </c>
      <c r="C140" s="81" t="s">
        <v>363</v>
      </c>
      <c r="D140" s="81"/>
      <c r="E140" s="132" t="s">
        <v>169</v>
      </c>
      <c r="F140" s="86">
        <v>41</v>
      </c>
      <c r="G140" s="54">
        <v>0.1</v>
      </c>
      <c r="H140" s="55">
        <f>F140*(1+G140)</f>
        <v>45.1</v>
      </c>
      <c r="I140" s="53" t="s">
        <v>49</v>
      </c>
      <c r="J140" s="56">
        <v>3</v>
      </c>
      <c r="K140" s="56">
        <v>1.75</v>
      </c>
      <c r="L140" s="57">
        <f>IF(I140&lt;&gt;"",H140*J140,"")</f>
        <v>135.30000000000001</v>
      </c>
      <c r="M140" s="57">
        <f>IF(I140&lt;&gt;"",H140*K140,"")</f>
        <v>78.924999999999997</v>
      </c>
      <c r="N140" s="58">
        <f>IF(I140&lt;&gt;"",L140+M140,"")</f>
        <v>214.22500000000002</v>
      </c>
      <c r="P140" s="2"/>
    </row>
    <row r="141" spans="1:28" x14ac:dyDescent="0.3">
      <c r="A141" s="27"/>
      <c r="B141" s="49" t="str">
        <f>IF(I141&lt;&gt;"",1+MAX(A$1:$B140),"")</f>
        <v/>
      </c>
      <c r="C141" s="81"/>
      <c r="D141" s="81"/>
      <c r="E141" s="82"/>
      <c r="F141" s="83"/>
      <c r="G141" s="54"/>
      <c r="H141" s="55"/>
      <c r="I141" s="53"/>
      <c r="J141" s="56"/>
      <c r="K141" s="56"/>
      <c r="L141" s="57"/>
      <c r="M141" s="57"/>
      <c r="N141" s="58"/>
      <c r="P141" s="2"/>
    </row>
    <row r="142" spans="1:28" ht="31.2" x14ac:dyDescent="0.3">
      <c r="A142" s="27"/>
      <c r="B142" s="49">
        <f>IF(I142&lt;&gt;"",1+MAX(A$1:$B141),"")</f>
        <v>92</v>
      </c>
      <c r="C142" s="81"/>
      <c r="D142" s="81"/>
      <c r="E142" s="82" t="s">
        <v>86</v>
      </c>
      <c r="F142" s="83">
        <v>1</v>
      </c>
      <c r="G142" s="54">
        <v>0</v>
      </c>
      <c r="H142" s="55">
        <f>(1+G142)*F142</f>
        <v>1</v>
      </c>
      <c r="I142" s="53" t="s">
        <v>21</v>
      </c>
      <c r="J142" s="56">
        <v>900</v>
      </c>
      <c r="K142" s="56">
        <v>600</v>
      </c>
      <c r="L142" s="57">
        <f>IF(I142&lt;&gt;"",H142*J142,"")</f>
        <v>900</v>
      </c>
      <c r="M142" s="57">
        <f>IF(I142&lt;&gt;"",H142*K142,"")</f>
        <v>600</v>
      </c>
      <c r="N142" s="58">
        <f>IF(I142&lt;&gt;"",L142+M142,"")</f>
        <v>1500</v>
      </c>
      <c r="P142" s="2"/>
    </row>
    <row r="143" spans="1:28" x14ac:dyDescent="0.3">
      <c r="A143" s="27"/>
      <c r="B143" s="49" t="str">
        <f>IF(I143&lt;&gt;"",1+MAX(A$1:$B142),"")</f>
        <v/>
      </c>
      <c r="C143" s="51"/>
      <c r="D143" s="51"/>
      <c r="E143" s="52"/>
      <c r="F143" s="55"/>
      <c r="G143" s="62"/>
      <c r="H143" s="63"/>
      <c r="I143" s="53"/>
      <c r="J143" s="56" t="s">
        <v>27</v>
      </c>
      <c r="K143" s="56" t="s">
        <v>27</v>
      </c>
      <c r="L143" s="57" t="str">
        <f>IF(I143&lt;&gt;"",H143*J143,"")</f>
        <v/>
      </c>
      <c r="M143" s="57" t="str">
        <f>IF(I143&lt;&gt;"",H143*K143,"")</f>
        <v/>
      </c>
      <c r="N143" s="58" t="str">
        <f>IF(I143&lt;&gt;"",L143+M143,"")</f>
        <v/>
      </c>
      <c r="P143" s="2"/>
    </row>
    <row r="144" spans="1:28" x14ac:dyDescent="0.3">
      <c r="A144" s="18"/>
      <c r="B144" s="49" t="str">
        <f>IF(I144&lt;&gt;"",1+MAX(A$1:$B143),"")</f>
        <v/>
      </c>
      <c r="C144" s="50"/>
      <c r="D144" s="53"/>
      <c r="E144" s="64" t="s">
        <v>2</v>
      </c>
      <c r="F144" s="59"/>
      <c r="G144" s="59"/>
      <c r="H144" s="55"/>
      <c r="I144" s="59"/>
      <c r="J144" s="79" t="s">
        <v>27</v>
      </c>
      <c r="K144" s="79" t="s">
        <v>27</v>
      </c>
      <c r="L144" s="66">
        <f>SUM(L119:L143)</f>
        <v>9325.9136500000004</v>
      </c>
      <c r="M144" s="66">
        <f>SUM(M119:M143)</f>
        <v>17156.730490000002</v>
      </c>
      <c r="N144" s="67">
        <f>SUM(N119:N143)</f>
        <v>26482.644140000004</v>
      </c>
      <c r="O144" s="4"/>
      <c r="P144" s="2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x14ac:dyDescent="0.3">
      <c r="A145" s="27"/>
      <c r="B145" s="49" t="str">
        <f>IF(I145&lt;&gt;"",1+MAX(A$1:$B144),"")</f>
        <v/>
      </c>
      <c r="C145" s="68"/>
      <c r="D145" s="69">
        <v>7</v>
      </c>
      <c r="E145" s="70" t="s">
        <v>58</v>
      </c>
      <c r="F145" s="69"/>
      <c r="G145" s="69"/>
      <c r="H145" s="69"/>
      <c r="I145" s="69"/>
      <c r="J145" s="71" t="s">
        <v>27</v>
      </c>
      <c r="K145" s="71" t="s">
        <v>27</v>
      </c>
      <c r="L145" s="69"/>
      <c r="M145" s="69"/>
      <c r="N145" s="72"/>
      <c r="P145" s="2"/>
    </row>
    <row r="146" spans="1:28" x14ac:dyDescent="0.3">
      <c r="A146" s="27"/>
      <c r="B146" s="49" t="str">
        <f>IF(I146&lt;&gt;"",1+MAX(A$1:$B145),"")</f>
        <v/>
      </c>
      <c r="C146" s="73"/>
      <c r="D146" s="74"/>
      <c r="E146" s="75" t="s">
        <v>61</v>
      </c>
      <c r="F146" s="55"/>
      <c r="G146" s="62"/>
      <c r="H146" s="63"/>
      <c r="I146" s="76"/>
      <c r="J146" s="56" t="s">
        <v>27</v>
      </c>
      <c r="K146" s="56" t="s">
        <v>27</v>
      </c>
      <c r="L146" s="57" t="str">
        <f>IF(I146&lt;&gt;"",H146*J146,"")</f>
        <v/>
      </c>
      <c r="M146" s="57" t="str">
        <f>IF(I146&lt;&gt;"",H146*K146,"")</f>
        <v/>
      </c>
      <c r="N146" s="58" t="str">
        <f>IF(I146&lt;&gt;"",L146+M146,"")</f>
        <v/>
      </c>
      <c r="O146" s="3"/>
      <c r="P146" s="2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x14ac:dyDescent="0.3">
      <c r="A147" s="27"/>
      <c r="B147" s="49">
        <f>IF(I147&lt;&gt;"",1+MAX(A$1:$B146),"")</f>
        <v>93</v>
      </c>
      <c r="C147" s="81" t="s">
        <v>359</v>
      </c>
      <c r="D147" s="81"/>
      <c r="E147" s="132" t="s">
        <v>181</v>
      </c>
      <c r="F147" s="86">
        <v>218.55</v>
      </c>
      <c r="G147" s="62">
        <v>0.1</v>
      </c>
      <c r="H147" s="63">
        <f>(1+G147)*F147</f>
        <v>240.40500000000003</v>
      </c>
      <c r="I147" s="80" t="s">
        <v>50</v>
      </c>
      <c r="J147" s="56">
        <v>5.5</v>
      </c>
      <c r="K147" s="56">
        <v>4.5</v>
      </c>
      <c r="L147" s="57">
        <f>IF(I147&lt;&gt;"",H147*J147,"")</f>
        <v>1322.2275000000002</v>
      </c>
      <c r="M147" s="57">
        <f>IF(I147&lt;&gt;"",H147*K147,"")</f>
        <v>1081.8225000000002</v>
      </c>
      <c r="N147" s="58">
        <f>IF(I147&lt;&gt;"",L147+M147,"")</f>
        <v>2404.0500000000002</v>
      </c>
      <c r="P147" s="2"/>
    </row>
    <row r="148" spans="1:28" x14ac:dyDescent="0.3">
      <c r="A148" s="27"/>
      <c r="B148" s="49">
        <f>IF(I148&lt;&gt;"",1+MAX(A$1:$B147),"")</f>
        <v>94</v>
      </c>
      <c r="C148" s="81" t="s">
        <v>359</v>
      </c>
      <c r="D148" s="81"/>
      <c r="E148" s="82" t="s">
        <v>182</v>
      </c>
      <c r="F148" s="86">
        <v>218.55</v>
      </c>
      <c r="G148" s="62">
        <v>0.1</v>
      </c>
      <c r="H148" s="63">
        <f>(1+G148)*F148</f>
        <v>240.40500000000003</v>
      </c>
      <c r="I148" s="80" t="s">
        <v>50</v>
      </c>
      <c r="J148" s="56">
        <v>2.25</v>
      </c>
      <c r="K148" s="56">
        <v>1.75</v>
      </c>
      <c r="L148" s="57">
        <f>IF(I148&lt;&gt;"",H148*J148,"")</f>
        <v>540.91125000000011</v>
      </c>
      <c r="M148" s="57">
        <f>IF(I148&lt;&gt;"",H148*K148,"")</f>
        <v>420.70875000000007</v>
      </c>
      <c r="N148" s="58">
        <f>IF(I148&lt;&gt;"",L148+M148,"")</f>
        <v>961.62000000000012</v>
      </c>
      <c r="P148" s="2"/>
    </row>
    <row r="149" spans="1:28" x14ac:dyDescent="0.3">
      <c r="A149" s="27"/>
      <c r="B149" s="49">
        <f>IF(I149&lt;&gt;"",1+MAX(A$1:$B148),"")</f>
        <v>95</v>
      </c>
      <c r="C149" s="81" t="s">
        <v>359</v>
      </c>
      <c r="D149" s="81"/>
      <c r="E149" s="82" t="s">
        <v>183</v>
      </c>
      <c r="F149" s="86">
        <v>218.55</v>
      </c>
      <c r="G149" s="62">
        <v>0.1</v>
      </c>
      <c r="H149" s="63">
        <f>(1+G149)*F149</f>
        <v>240.40500000000003</v>
      </c>
      <c r="I149" s="80" t="s">
        <v>50</v>
      </c>
      <c r="J149" s="56">
        <v>2</v>
      </c>
      <c r="K149" s="56">
        <v>1.75</v>
      </c>
      <c r="L149" s="57">
        <f>IF(I149&lt;&gt;"",H149*J149,"")</f>
        <v>480.81000000000006</v>
      </c>
      <c r="M149" s="57">
        <f>IF(I149&lt;&gt;"",H149*K149,"")</f>
        <v>420.70875000000007</v>
      </c>
      <c r="N149" s="58">
        <f>IF(I149&lt;&gt;"",L149+M149,"")</f>
        <v>901.51875000000018</v>
      </c>
      <c r="P149" s="2"/>
    </row>
    <row r="150" spans="1:28" x14ac:dyDescent="0.3">
      <c r="A150" s="27"/>
      <c r="B150" s="49" t="str">
        <f>IF(I150&lt;&gt;"",1+MAX(A$1:$B149),"")</f>
        <v/>
      </c>
      <c r="C150" s="81"/>
      <c r="D150" s="81"/>
      <c r="E150" s="82"/>
      <c r="F150" s="83"/>
      <c r="G150" s="62"/>
      <c r="H150" s="63"/>
      <c r="I150" s="80"/>
      <c r="J150" s="56"/>
      <c r="K150" s="56"/>
      <c r="L150" s="57"/>
      <c r="M150" s="57"/>
      <c r="N150" s="58"/>
      <c r="P150" s="2"/>
    </row>
    <row r="151" spans="1:28" x14ac:dyDescent="0.3">
      <c r="A151" s="27"/>
      <c r="B151" s="49" t="str">
        <f>IF(I151&lt;&gt;"",1+MAX(A$1:$B150),"")</f>
        <v/>
      </c>
      <c r="C151" s="81"/>
      <c r="D151" s="81"/>
      <c r="E151" s="75" t="s">
        <v>184</v>
      </c>
      <c r="F151" s="83"/>
      <c r="G151" s="62"/>
      <c r="H151" s="63"/>
      <c r="I151" s="80"/>
      <c r="J151" s="56"/>
      <c r="K151" s="56"/>
      <c r="L151" s="57"/>
      <c r="M151" s="57"/>
      <c r="N151" s="58"/>
      <c r="P151" s="2"/>
    </row>
    <row r="152" spans="1:28" ht="31.2" x14ac:dyDescent="0.3">
      <c r="A152" s="27"/>
      <c r="B152" s="49">
        <f>IF(I152&lt;&gt;"",1+MAX(A$1:$B151),"")</f>
        <v>96</v>
      </c>
      <c r="C152" s="81" t="s">
        <v>353</v>
      </c>
      <c r="D152" s="81"/>
      <c r="E152" s="133" t="s">
        <v>364</v>
      </c>
      <c r="F152" s="86">
        <v>277.17</v>
      </c>
      <c r="G152" s="62">
        <v>0.1</v>
      </c>
      <c r="H152" s="63">
        <f t="shared" ref="H152:H153" si="49">(1+G152)*F152</f>
        <v>304.88700000000006</v>
      </c>
      <c r="I152" s="80" t="s">
        <v>50</v>
      </c>
      <c r="J152" s="56">
        <v>6.5</v>
      </c>
      <c r="K152" s="56">
        <v>9.5</v>
      </c>
      <c r="L152" s="57">
        <f t="shared" ref="L152:L153" si="50">IF(I152&lt;&gt;"",H152*J152,"")</f>
        <v>1981.7655000000004</v>
      </c>
      <c r="M152" s="57">
        <f t="shared" ref="M152:M153" si="51">IF(I152&lt;&gt;"",H152*K152,"")</f>
        <v>2896.4265000000005</v>
      </c>
      <c r="N152" s="58">
        <f t="shared" ref="N152:N153" si="52">IF(I152&lt;&gt;"",L152+M152,"")</f>
        <v>4878.1920000000009</v>
      </c>
      <c r="P152" s="2"/>
    </row>
    <row r="153" spans="1:28" x14ac:dyDescent="0.3">
      <c r="A153" s="27"/>
      <c r="B153" s="49">
        <f>IF(I153&lt;&gt;"",1+MAX(A$1:$B152),"")</f>
        <v>97</v>
      </c>
      <c r="C153" s="81" t="s">
        <v>353</v>
      </c>
      <c r="D153" s="81"/>
      <c r="E153" s="132" t="s">
        <v>185</v>
      </c>
      <c r="F153" s="86">
        <v>117.76</v>
      </c>
      <c r="G153" s="62">
        <v>0.1</v>
      </c>
      <c r="H153" s="63">
        <f t="shared" si="49"/>
        <v>129.53600000000003</v>
      </c>
      <c r="I153" s="80" t="s">
        <v>50</v>
      </c>
      <c r="J153" s="56">
        <v>8.5</v>
      </c>
      <c r="K153" s="56">
        <v>3.5</v>
      </c>
      <c r="L153" s="57">
        <f t="shared" si="50"/>
        <v>1101.0560000000003</v>
      </c>
      <c r="M153" s="57">
        <f t="shared" si="51"/>
        <v>453.37600000000009</v>
      </c>
      <c r="N153" s="58">
        <f t="shared" si="52"/>
        <v>1554.4320000000002</v>
      </c>
      <c r="P153" s="2"/>
    </row>
    <row r="154" spans="1:28" x14ac:dyDescent="0.3">
      <c r="A154" s="27"/>
      <c r="B154" s="49" t="str">
        <f>IF(I154&lt;&gt;"",1+MAX(A$1:$B153),"")</f>
        <v/>
      </c>
      <c r="C154" s="51"/>
      <c r="D154" s="51"/>
      <c r="E154" s="52"/>
      <c r="F154" s="55"/>
      <c r="G154" s="62"/>
      <c r="H154" s="63"/>
      <c r="I154" s="53"/>
      <c r="J154" s="56" t="s">
        <v>27</v>
      </c>
      <c r="K154" s="56" t="s">
        <v>27</v>
      </c>
      <c r="L154" s="57" t="str">
        <f t="shared" ref="L154" si="53">IF(I154&lt;&gt;"",H154*J154,"")</f>
        <v/>
      </c>
      <c r="M154" s="57" t="str">
        <f t="shared" ref="M154" si="54">IF(I154&lt;&gt;"",H154*K154,"")</f>
        <v/>
      </c>
      <c r="N154" s="58" t="str">
        <f t="shared" ref="N154" si="55">IF(I154&lt;&gt;"",L154+M154,"")</f>
        <v/>
      </c>
      <c r="P154" s="2"/>
    </row>
    <row r="155" spans="1:28" x14ac:dyDescent="0.3">
      <c r="A155" s="18"/>
      <c r="B155" s="49" t="str">
        <f>IF(I155&lt;&gt;"",1+MAX(A$1:$B154),"")</f>
        <v/>
      </c>
      <c r="C155" s="50"/>
      <c r="D155" s="53"/>
      <c r="E155" s="64" t="s">
        <v>2</v>
      </c>
      <c r="F155" s="59"/>
      <c r="G155" s="59"/>
      <c r="H155" s="55"/>
      <c r="I155" s="59"/>
      <c r="J155" s="79" t="s">
        <v>27</v>
      </c>
      <c r="K155" s="79" t="s">
        <v>27</v>
      </c>
      <c r="L155" s="66">
        <f>SUM(L146:L154)</f>
        <v>5426.7702500000014</v>
      </c>
      <c r="M155" s="66">
        <f>SUM(M146:M154)</f>
        <v>5273.0425000000014</v>
      </c>
      <c r="N155" s="67">
        <f>SUM(N146:N154)</f>
        <v>10699.812750000001</v>
      </c>
      <c r="O155" s="4"/>
      <c r="P155" s="2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x14ac:dyDescent="0.3">
      <c r="A156" s="27"/>
      <c r="B156" s="49" t="str">
        <f>IF(I156&lt;&gt;"",1+MAX(A$1:$B155),"")</f>
        <v/>
      </c>
      <c r="C156" s="68"/>
      <c r="D156" s="69">
        <v>8</v>
      </c>
      <c r="E156" s="70" t="s">
        <v>39</v>
      </c>
      <c r="F156" s="69"/>
      <c r="G156" s="69"/>
      <c r="H156" s="69"/>
      <c r="I156" s="69"/>
      <c r="J156" s="71" t="s">
        <v>27</v>
      </c>
      <c r="K156" s="71" t="s">
        <v>27</v>
      </c>
      <c r="L156" s="69"/>
      <c r="M156" s="69"/>
      <c r="N156" s="72"/>
      <c r="P156" s="2"/>
    </row>
    <row r="157" spans="1:28" x14ac:dyDescent="0.3">
      <c r="A157" s="27"/>
      <c r="B157" s="49" t="str">
        <f>IF(I157&lt;&gt;"",1+MAX(A$1:$B156),"")</f>
        <v/>
      </c>
      <c r="C157" s="73"/>
      <c r="D157" s="74"/>
      <c r="E157" s="75" t="s">
        <v>62</v>
      </c>
      <c r="F157" s="55"/>
      <c r="G157" s="62"/>
      <c r="H157" s="63"/>
      <c r="I157" s="76"/>
      <c r="J157" s="56" t="s">
        <v>27</v>
      </c>
      <c r="K157" s="56" t="s">
        <v>27</v>
      </c>
      <c r="L157" s="57" t="str">
        <f>IF(I157&lt;&gt;"",H157*J157,"")</f>
        <v/>
      </c>
      <c r="M157" s="57" t="str">
        <f>IF(I157&lt;&gt;"",H157*K157,"")</f>
        <v/>
      </c>
      <c r="N157" s="58" t="str">
        <f>IF(I157&lt;&gt;"",L157+M157,"")</f>
        <v/>
      </c>
      <c r="O157" s="3"/>
      <c r="P157" s="2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x14ac:dyDescent="0.3">
      <c r="A158" s="27"/>
      <c r="B158" s="49">
        <f>IF(I158&lt;&gt;"",1+MAX(A$1:$B157),"")</f>
        <v>98</v>
      </c>
      <c r="C158" s="81" t="s">
        <v>363</v>
      </c>
      <c r="D158" s="81"/>
      <c r="E158" s="132" t="s">
        <v>188</v>
      </c>
      <c r="F158" s="86">
        <v>1</v>
      </c>
      <c r="G158" s="54">
        <v>0</v>
      </c>
      <c r="H158" s="55">
        <f t="shared" ref="H158:H166" si="56">F158*(1+G158)</f>
        <v>1</v>
      </c>
      <c r="I158" s="80" t="s">
        <v>28</v>
      </c>
      <c r="J158" s="56">
        <v>700</v>
      </c>
      <c r="K158" s="56">
        <v>2400</v>
      </c>
      <c r="L158" s="57">
        <f t="shared" ref="L158:L166" si="57">IF(I158&lt;&gt;"",H158*J158,"")</f>
        <v>700</v>
      </c>
      <c r="M158" s="57">
        <f t="shared" ref="M158:M166" si="58">IF(I158&lt;&gt;"",H158*K158,"")</f>
        <v>2400</v>
      </c>
      <c r="N158" s="58">
        <f t="shared" ref="N158:N166" si="59">IF(I158&lt;&gt;"",L158+M158,"")</f>
        <v>3100</v>
      </c>
      <c r="O158" s="3"/>
      <c r="P158" s="2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x14ac:dyDescent="0.3">
      <c r="A159" s="27"/>
      <c r="B159" s="49">
        <f>IF(I159&lt;&gt;"",1+MAX(A$1:$B158),"")</f>
        <v>99</v>
      </c>
      <c r="C159" s="81" t="s">
        <v>363</v>
      </c>
      <c r="D159" s="81"/>
      <c r="E159" s="132" t="s">
        <v>189</v>
      </c>
      <c r="F159" s="86">
        <v>1</v>
      </c>
      <c r="G159" s="54">
        <v>0</v>
      </c>
      <c r="H159" s="55">
        <f t="shared" si="56"/>
        <v>1</v>
      </c>
      <c r="I159" s="80" t="s">
        <v>28</v>
      </c>
      <c r="J159" s="56">
        <v>400</v>
      </c>
      <c r="K159" s="56">
        <v>800</v>
      </c>
      <c r="L159" s="57">
        <f t="shared" si="57"/>
        <v>400</v>
      </c>
      <c r="M159" s="57">
        <f t="shared" si="58"/>
        <v>800</v>
      </c>
      <c r="N159" s="58">
        <f t="shared" si="59"/>
        <v>1200</v>
      </c>
      <c r="O159" s="3"/>
      <c r="P159" s="2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x14ac:dyDescent="0.3">
      <c r="A160" s="27"/>
      <c r="B160" s="49">
        <f>IF(I160&lt;&gt;"",1+MAX(A$1:$B159),"")</f>
        <v>100</v>
      </c>
      <c r="C160" s="81" t="s">
        <v>363</v>
      </c>
      <c r="D160" s="81"/>
      <c r="E160" s="132" t="s">
        <v>190</v>
      </c>
      <c r="F160" s="86">
        <v>5</v>
      </c>
      <c r="G160" s="54">
        <v>0</v>
      </c>
      <c r="H160" s="55">
        <f t="shared" si="56"/>
        <v>5</v>
      </c>
      <c r="I160" s="80" t="s">
        <v>28</v>
      </c>
      <c r="J160" s="56">
        <v>400</v>
      </c>
      <c r="K160" s="56">
        <v>800</v>
      </c>
      <c r="L160" s="57">
        <f t="shared" si="57"/>
        <v>2000</v>
      </c>
      <c r="M160" s="57">
        <f t="shared" si="58"/>
        <v>4000</v>
      </c>
      <c r="N160" s="58">
        <f t="shared" si="59"/>
        <v>6000</v>
      </c>
      <c r="O160" s="3"/>
      <c r="P160" s="2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x14ac:dyDescent="0.3">
      <c r="A161" s="27"/>
      <c r="B161" s="49">
        <f>IF(I161&lt;&gt;"",1+MAX(A$1:$B160),"")</f>
        <v>101</v>
      </c>
      <c r="C161" s="81" t="s">
        <v>363</v>
      </c>
      <c r="D161" s="81"/>
      <c r="E161" s="132" t="s">
        <v>191</v>
      </c>
      <c r="F161" s="86">
        <v>1</v>
      </c>
      <c r="G161" s="54">
        <v>0</v>
      </c>
      <c r="H161" s="55">
        <f t="shared" si="56"/>
        <v>1</v>
      </c>
      <c r="I161" s="80" t="s">
        <v>28</v>
      </c>
      <c r="J161" s="56">
        <v>650</v>
      </c>
      <c r="K161" s="56">
        <v>1350</v>
      </c>
      <c r="L161" s="57">
        <f t="shared" si="57"/>
        <v>650</v>
      </c>
      <c r="M161" s="57">
        <f t="shared" si="58"/>
        <v>1350</v>
      </c>
      <c r="N161" s="58">
        <f t="shared" si="59"/>
        <v>2000</v>
      </c>
      <c r="O161" s="3"/>
      <c r="P161" s="2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x14ac:dyDescent="0.3">
      <c r="A162" s="27"/>
      <c r="B162" s="49">
        <f>IF(I162&lt;&gt;"",1+MAX(A$1:$B161),"")</f>
        <v>102</v>
      </c>
      <c r="C162" s="81" t="s">
        <v>363</v>
      </c>
      <c r="D162" s="81"/>
      <c r="E162" s="132" t="s">
        <v>192</v>
      </c>
      <c r="F162" s="86">
        <v>2</v>
      </c>
      <c r="G162" s="54">
        <v>0</v>
      </c>
      <c r="H162" s="55">
        <f t="shared" si="56"/>
        <v>2</v>
      </c>
      <c r="I162" s="80" t="s">
        <v>28</v>
      </c>
      <c r="J162" s="56">
        <v>400</v>
      </c>
      <c r="K162" s="56">
        <v>800</v>
      </c>
      <c r="L162" s="57">
        <f t="shared" si="57"/>
        <v>800</v>
      </c>
      <c r="M162" s="57">
        <f t="shared" si="58"/>
        <v>1600</v>
      </c>
      <c r="N162" s="58">
        <f t="shared" si="59"/>
        <v>2400</v>
      </c>
      <c r="O162" s="3"/>
      <c r="P162" s="2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x14ac:dyDescent="0.3">
      <c r="A163" s="27"/>
      <c r="B163" s="49">
        <f>IF(I163&lt;&gt;"",1+MAX(A$1:$B162),"")</f>
        <v>103</v>
      </c>
      <c r="C163" s="81" t="s">
        <v>363</v>
      </c>
      <c r="D163" s="81"/>
      <c r="E163" s="132" t="s">
        <v>193</v>
      </c>
      <c r="F163" s="86">
        <v>1</v>
      </c>
      <c r="G163" s="54">
        <v>0</v>
      </c>
      <c r="H163" s="55">
        <f t="shared" si="56"/>
        <v>1</v>
      </c>
      <c r="I163" s="80" t="s">
        <v>28</v>
      </c>
      <c r="J163" s="56">
        <v>700</v>
      </c>
      <c r="K163" s="56">
        <v>2300</v>
      </c>
      <c r="L163" s="57">
        <f t="shared" si="57"/>
        <v>700</v>
      </c>
      <c r="M163" s="57">
        <f t="shared" si="58"/>
        <v>2300</v>
      </c>
      <c r="N163" s="58">
        <f t="shared" si="59"/>
        <v>3000</v>
      </c>
      <c r="O163" s="3"/>
      <c r="P163" s="2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x14ac:dyDescent="0.3">
      <c r="A164" s="27"/>
      <c r="B164" s="49">
        <f>IF(I164&lt;&gt;"",1+MAX(A$1:$B163),"")</f>
        <v>104</v>
      </c>
      <c r="C164" s="81" t="s">
        <v>363</v>
      </c>
      <c r="D164" s="81"/>
      <c r="E164" s="132" t="s">
        <v>194</v>
      </c>
      <c r="F164" s="86">
        <v>1</v>
      </c>
      <c r="G164" s="54">
        <v>0</v>
      </c>
      <c r="H164" s="55">
        <f t="shared" si="56"/>
        <v>1</v>
      </c>
      <c r="I164" s="80" t="s">
        <v>28</v>
      </c>
      <c r="J164" s="56">
        <v>1400</v>
      </c>
      <c r="K164" s="56">
        <v>3200</v>
      </c>
      <c r="L164" s="57">
        <f t="shared" si="57"/>
        <v>1400</v>
      </c>
      <c r="M164" s="57">
        <f t="shared" si="58"/>
        <v>3200</v>
      </c>
      <c r="N164" s="58">
        <f t="shared" si="59"/>
        <v>4600</v>
      </c>
      <c r="O164" s="3"/>
      <c r="P164" s="2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x14ac:dyDescent="0.3">
      <c r="A165" s="27"/>
      <c r="B165" s="49">
        <f>IF(I165&lt;&gt;"",1+MAX(A$1:$B164),"")</f>
        <v>105</v>
      </c>
      <c r="C165" s="81" t="s">
        <v>363</v>
      </c>
      <c r="D165" s="81"/>
      <c r="E165" s="132" t="s">
        <v>195</v>
      </c>
      <c r="F165" s="86">
        <v>1</v>
      </c>
      <c r="G165" s="54">
        <v>0</v>
      </c>
      <c r="H165" s="55">
        <f t="shared" si="56"/>
        <v>1</v>
      </c>
      <c r="I165" s="80" t="s">
        <v>28</v>
      </c>
      <c r="J165" s="56">
        <v>400</v>
      </c>
      <c r="K165" s="56">
        <v>670</v>
      </c>
      <c r="L165" s="57">
        <f t="shared" si="57"/>
        <v>400</v>
      </c>
      <c r="M165" s="57">
        <f t="shared" si="58"/>
        <v>670</v>
      </c>
      <c r="N165" s="58">
        <f t="shared" si="59"/>
        <v>1070</v>
      </c>
      <c r="O165" s="3"/>
      <c r="P165" s="2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x14ac:dyDescent="0.3">
      <c r="A166" s="27"/>
      <c r="B166" s="49">
        <f>IF(I166&lt;&gt;"",1+MAX(A$1:$B165),"")</f>
        <v>106</v>
      </c>
      <c r="C166" s="81" t="s">
        <v>363</v>
      </c>
      <c r="D166" s="81"/>
      <c r="E166" s="132" t="s">
        <v>196</v>
      </c>
      <c r="F166" s="86">
        <v>2</v>
      </c>
      <c r="G166" s="54">
        <v>0</v>
      </c>
      <c r="H166" s="55">
        <f t="shared" si="56"/>
        <v>2</v>
      </c>
      <c r="I166" s="80" t="s">
        <v>28</v>
      </c>
      <c r="J166" s="56">
        <v>300</v>
      </c>
      <c r="K166" s="56">
        <v>600</v>
      </c>
      <c r="L166" s="57">
        <f t="shared" si="57"/>
        <v>600</v>
      </c>
      <c r="M166" s="57">
        <f t="shared" si="58"/>
        <v>1200</v>
      </c>
      <c r="N166" s="58">
        <f t="shared" si="59"/>
        <v>1800</v>
      </c>
      <c r="O166" s="3"/>
      <c r="P166" s="2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x14ac:dyDescent="0.3">
      <c r="A167" s="27"/>
      <c r="B167" s="49" t="str">
        <f>IF(I167&lt;&gt;"",1+MAX(A$1:$B166),"")</f>
        <v/>
      </c>
      <c r="C167" s="81"/>
      <c r="D167" s="81"/>
      <c r="E167" s="82"/>
      <c r="F167" s="83"/>
      <c r="G167" s="54"/>
      <c r="H167" s="55"/>
      <c r="I167" s="80"/>
      <c r="J167" s="56"/>
      <c r="K167" s="56"/>
      <c r="L167" s="57"/>
      <c r="M167" s="57"/>
      <c r="N167" s="58"/>
      <c r="O167" s="3"/>
      <c r="P167" s="2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x14ac:dyDescent="0.3">
      <c r="A168" s="27"/>
      <c r="B168" s="49" t="str">
        <f>IF(I168&lt;&gt;"",1+MAX(A$1:$B167),"")</f>
        <v/>
      </c>
      <c r="C168" s="73"/>
      <c r="D168" s="74"/>
      <c r="E168" s="75" t="s">
        <v>70</v>
      </c>
      <c r="F168" s="55"/>
      <c r="G168" s="62"/>
      <c r="H168" s="63"/>
      <c r="I168" s="76"/>
      <c r="J168" s="56" t="s">
        <v>27</v>
      </c>
      <c r="K168" s="56" t="s">
        <v>27</v>
      </c>
      <c r="L168" s="57" t="str">
        <f t="shared" ref="L168:L169" si="60">IF(I168&lt;&gt;"",H168*J168,"")</f>
        <v/>
      </c>
      <c r="M168" s="57" t="str">
        <f t="shared" ref="M168:M169" si="61">IF(I168&lt;&gt;"",H168*K168,"")</f>
        <v/>
      </c>
      <c r="N168" s="58" t="str">
        <f t="shared" ref="N168:N169" si="62">IF(I168&lt;&gt;"",L168+M168,"")</f>
        <v/>
      </c>
      <c r="O168" s="3"/>
      <c r="P168" s="2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x14ac:dyDescent="0.3">
      <c r="A169" s="27"/>
      <c r="B169" s="49">
        <f>IF(I169&lt;&gt;"",1+MAX(A$1:$B168),"")</f>
        <v>107</v>
      </c>
      <c r="C169" s="81" t="s">
        <v>363</v>
      </c>
      <c r="D169" s="51"/>
      <c r="E169" s="82" t="s">
        <v>197</v>
      </c>
      <c r="F169" s="83">
        <v>9</v>
      </c>
      <c r="G169" s="54">
        <v>0</v>
      </c>
      <c r="H169" s="55">
        <f>F169*(1+G169)</f>
        <v>9</v>
      </c>
      <c r="I169" s="80" t="s">
        <v>28</v>
      </c>
      <c r="J169" s="56">
        <v>175</v>
      </c>
      <c r="K169" s="56">
        <v>450</v>
      </c>
      <c r="L169" s="57">
        <f t="shared" si="60"/>
        <v>1575</v>
      </c>
      <c r="M169" s="57">
        <f t="shared" si="61"/>
        <v>4050</v>
      </c>
      <c r="N169" s="58">
        <f t="shared" si="62"/>
        <v>5625</v>
      </c>
      <c r="O169" s="3"/>
      <c r="P169" s="2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x14ac:dyDescent="0.3">
      <c r="A170" s="27"/>
      <c r="B170" s="49">
        <f>IF(I170&lt;&gt;"",1+MAX(A$1:$B169),"")</f>
        <v>108</v>
      </c>
      <c r="C170" s="81" t="s">
        <v>363</v>
      </c>
      <c r="D170" s="51"/>
      <c r="E170" s="82" t="s">
        <v>198</v>
      </c>
      <c r="F170" s="83">
        <v>4</v>
      </c>
      <c r="G170" s="54">
        <v>0</v>
      </c>
      <c r="H170" s="55">
        <f t="shared" ref="H170:H175" si="63">F170*(1+G170)</f>
        <v>4</v>
      </c>
      <c r="I170" s="80" t="s">
        <v>28</v>
      </c>
      <c r="J170" s="56">
        <v>95</v>
      </c>
      <c r="K170" s="56">
        <v>285</v>
      </c>
      <c r="L170" s="57">
        <f t="shared" ref="L170:L175" si="64">IF(I170&lt;&gt;"",H170*J170,"")</f>
        <v>380</v>
      </c>
      <c r="M170" s="57">
        <f t="shared" ref="M170:M175" si="65">IF(I170&lt;&gt;"",H170*K170,"")</f>
        <v>1140</v>
      </c>
      <c r="N170" s="58">
        <f t="shared" ref="N170:N175" si="66">IF(I170&lt;&gt;"",L170+M170,"")</f>
        <v>1520</v>
      </c>
      <c r="O170" s="3"/>
      <c r="P170" s="2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x14ac:dyDescent="0.3">
      <c r="A171" s="27"/>
      <c r="B171" s="49">
        <f>IF(I171&lt;&gt;"",1+MAX(A$1:$B170),"")</f>
        <v>109</v>
      </c>
      <c r="C171" s="81" t="s">
        <v>363</v>
      </c>
      <c r="D171" s="51"/>
      <c r="E171" s="82" t="s">
        <v>199</v>
      </c>
      <c r="F171" s="83">
        <v>4</v>
      </c>
      <c r="G171" s="54">
        <v>0</v>
      </c>
      <c r="H171" s="55">
        <f t="shared" si="63"/>
        <v>4</v>
      </c>
      <c r="I171" s="80" t="s">
        <v>28</v>
      </c>
      <c r="J171" s="56">
        <v>45</v>
      </c>
      <c r="K171" s="56">
        <v>65</v>
      </c>
      <c r="L171" s="57">
        <f t="shared" si="64"/>
        <v>180</v>
      </c>
      <c r="M171" s="57">
        <f t="shared" si="65"/>
        <v>260</v>
      </c>
      <c r="N171" s="58">
        <f t="shared" si="66"/>
        <v>440</v>
      </c>
      <c r="O171" s="3"/>
      <c r="P171" s="2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x14ac:dyDescent="0.3">
      <c r="A172" s="27"/>
      <c r="B172" s="49">
        <f>IF(I172&lt;&gt;"",1+MAX(A$1:$B171),"")</f>
        <v>110</v>
      </c>
      <c r="C172" s="81" t="s">
        <v>363</v>
      </c>
      <c r="D172" s="51"/>
      <c r="E172" s="82" t="s">
        <v>200</v>
      </c>
      <c r="F172" s="83">
        <v>4</v>
      </c>
      <c r="G172" s="54">
        <v>0</v>
      </c>
      <c r="H172" s="55">
        <f t="shared" si="63"/>
        <v>4</v>
      </c>
      <c r="I172" s="80" t="s">
        <v>28</v>
      </c>
      <c r="J172" s="56">
        <v>225</v>
      </c>
      <c r="K172" s="56">
        <v>650</v>
      </c>
      <c r="L172" s="57">
        <f t="shared" si="64"/>
        <v>900</v>
      </c>
      <c r="M172" s="57">
        <f t="shared" si="65"/>
        <v>2600</v>
      </c>
      <c r="N172" s="58">
        <f t="shared" si="66"/>
        <v>3500</v>
      </c>
      <c r="O172" s="3"/>
      <c r="P172" s="2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x14ac:dyDescent="0.3">
      <c r="A173" s="27"/>
      <c r="B173" s="49">
        <f>IF(I173&lt;&gt;"",1+MAX(A$1:$B172),"")</f>
        <v>111</v>
      </c>
      <c r="C173" s="81" t="s">
        <v>363</v>
      </c>
      <c r="D173" s="51"/>
      <c r="E173" s="82" t="s">
        <v>201</v>
      </c>
      <c r="F173" s="83">
        <v>3</v>
      </c>
      <c r="G173" s="54">
        <v>0</v>
      </c>
      <c r="H173" s="55">
        <f t="shared" si="63"/>
        <v>3</v>
      </c>
      <c r="I173" s="80" t="s">
        <v>28</v>
      </c>
      <c r="J173" s="56">
        <v>95</v>
      </c>
      <c r="K173" s="56">
        <v>225</v>
      </c>
      <c r="L173" s="57">
        <f t="shared" si="64"/>
        <v>285</v>
      </c>
      <c r="M173" s="57">
        <f t="shared" si="65"/>
        <v>675</v>
      </c>
      <c r="N173" s="58">
        <f t="shared" si="66"/>
        <v>960</v>
      </c>
      <c r="O173" s="3"/>
      <c r="P173" s="2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x14ac:dyDescent="0.3">
      <c r="A174" s="27"/>
      <c r="B174" s="49">
        <f>IF(I174&lt;&gt;"",1+MAX(A$1:$B173),"")</f>
        <v>112</v>
      </c>
      <c r="C174" s="81" t="s">
        <v>363</v>
      </c>
      <c r="D174" s="51"/>
      <c r="E174" s="82" t="s">
        <v>202</v>
      </c>
      <c r="F174" s="83">
        <v>1</v>
      </c>
      <c r="G174" s="54">
        <v>0</v>
      </c>
      <c r="H174" s="55">
        <f t="shared" si="63"/>
        <v>1</v>
      </c>
      <c r="I174" s="80" t="s">
        <v>28</v>
      </c>
      <c r="J174" s="56">
        <v>175</v>
      </c>
      <c r="K174" s="56">
        <v>375</v>
      </c>
      <c r="L174" s="57">
        <f t="shared" si="64"/>
        <v>175</v>
      </c>
      <c r="M174" s="57">
        <f t="shared" si="65"/>
        <v>375</v>
      </c>
      <c r="N174" s="58">
        <f t="shared" si="66"/>
        <v>550</v>
      </c>
      <c r="O174" s="3"/>
      <c r="P174" s="2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x14ac:dyDescent="0.3">
      <c r="A175" s="27"/>
      <c r="B175" s="49">
        <f>IF(I175&lt;&gt;"",1+MAX(A$1:$B174),"")</f>
        <v>113</v>
      </c>
      <c r="C175" s="81" t="s">
        <v>363</v>
      </c>
      <c r="D175" s="51"/>
      <c r="E175" s="82" t="s">
        <v>203</v>
      </c>
      <c r="F175" s="83">
        <v>3</v>
      </c>
      <c r="G175" s="54">
        <v>0</v>
      </c>
      <c r="H175" s="55">
        <f t="shared" si="63"/>
        <v>3</v>
      </c>
      <c r="I175" s="80" t="s">
        <v>28</v>
      </c>
      <c r="J175" s="56">
        <v>25</v>
      </c>
      <c r="K175" s="56">
        <v>250</v>
      </c>
      <c r="L175" s="57">
        <f t="shared" si="64"/>
        <v>75</v>
      </c>
      <c r="M175" s="57">
        <f t="shared" si="65"/>
        <v>750</v>
      </c>
      <c r="N175" s="58">
        <f t="shared" si="66"/>
        <v>825</v>
      </c>
      <c r="O175" s="3"/>
      <c r="P175" s="2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x14ac:dyDescent="0.3">
      <c r="A176" s="27"/>
      <c r="B176" s="49" t="str">
        <f>IF(I176&lt;&gt;"",1+MAX(A$1:$B175),"")</f>
        <v/>
      </c>
      <c r="C176" s="73"/>
      <c r="D176" s="51"/>
      <c r="E176" s="85"/>
      <c r="F176" s="86"/>
      <c r="G176" s="54"/>
      <c r="H176" s="55"/>
      <c r="I176" s="80"/>
      <c r="J176" s="56"/>
      <c r="K176" s="56"/>
      <c r="L176" s="57"/>
      <c r="M176" s="57"/>
      <c r="N176" s="58"/>
      <c r="O176" s="3"/>
      <c r="P176" s="2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x14ac:dyDescent="0.3">
      <c r="A177" s="27"/>
      <c r="B177" s="49" t="str">
        <f>IF(I177&lt;&gt;"",1+MAX(A$1:$B176),"")</f>
        <v/>
      </c>
      <c r="C177" s="73"/>
      <c r="D177" s="74"/>
      <c r="E177" s="75" t="s">
        <v>84</v>
      </c>
      <c r="F177" s="55"/>
      <c r="G177" s="62"/>
      <c r="H177" s="63"/>
      <c r="I177" s="76"/>
      <c r="J177" s="56"/>
      <c r="K177" s="56"/>
      <c r="L177" s="57"/>
      <c r="M177" s="57"/>
      <c r="N177" s="58"/>
      <c r="O177" s="3"/>
      <c r="P177" s="2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31.2" x14ac:dyDescent="0.3">
      <c r="A178" s="27"/>
      <c r="B178" s="49">
        <f>IF(I178&lt;&gt;"",1+MAX(A$1:$B177),"")</f>
        <v>114</v>
      </c>
      <c r="C178" s="81" t="s">
        <v>363</v>
      </c>
      <c r="D178" s="81"/>
      <c r="E178" s="82" t="s">
        <v>204</v>
      </c>
      <c r="F178" s="83">
        <v>1</v>
      </c>
      <c r="G178" s="54">
        <v>0</v>
      </c>
      <c r="H178" s="55">
        <f>F178*(1+G178)</f>
        <v>1</v>
      </c>
      <c r="I178" s="80" t="s">
        <v>28</v>
      </c>
      <c r="J178" s="56">
        <v>385</v>
      </c>
      <c r="K178" s="56">
        <v>1212</v>
      </c>
      <c r="L178" s="57">
        <f>IF(I178&lt;&gt;"",H178*J178,"")</f>
        <v>385</v>
      </c>
      <c r="M178" s="57">
        <f>IF(I178&lt;&gt;"",H178*K178,"")</f>
        <v>1212</v>
      </c>
      <c r="N178" s="58">
        <f>IF(I178&lt;&gt;"",L178+M178,"")</f>
        <v>1597</v>
      </c>
      <c r="O178" s="3"/>
      <c r="P178" s="2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31.2" x14ac:dyDescent="0.3">
      <c r="A179" s="27"/>
      <c r="B179" s="49">
        <f>IF(I179&lt;&gt;"",1+MAX(A$1:$B178),"")</f>
        <v>115</v>
      </c>
      <c r="C179" s="81" t="s">
        <v>363</v>
      </c>
      <c r="D179" s="81"/>
      <c r="E179" s="82" t="s">
        <v>205</v>
      </c>
      <c r="F179" s="83">
        <v>2</v>
      </c>
      <c r="G179" s="54">
        <v>0</v>
      </c>
      <c r="H179" s="55">
        <f>F179*(1+G179)</f>
        <v>2</v>
      </c>
      <c r="I179" s="80" t="s">
        <v>28</v>
      </c>
      <c r="J179" s="56">
        <v>230</v>
      </c>
      <c r="K179" s="56">
        <v>728</v>
      </c>
      <c r="L179" s="57">
        <f>IF(I179&lt;&gt;"",H179*J179,"")</f>
        <v>460</v>
      </c>
      <c r="M179" s="57">
        <f>IF(I179&lt;&gt;"",H179*K179,"")</f>
        <v>1456</v>
      </c>
      <c r="N179" s="58">
        <f>IF(I179&lt;&gt;"",L179+M179,"")</f>
        <v>1916</v>
      </c>
      <c r="O179" s="3"/>
      <c r="P179" s="2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31.2" x14ac:dyDescent="0.3">
      <c r="A180" s="27"/>
      <c r="B180" s="49">
        <f>IF(I180&lt;&gt;"",1+MAX(A$1:$B179),"")</f>
        <v>116</v>
      </c>
      <c r="C180" s="81" t="s">
        <v>363</v>
      </c>
      <c r="D180" s="81"/>
      <c r="E180" s="82" t="s">
        <v>206</v>
      </c>
      <c r="F180" s="83">
        <v>1</v>
      </c>
      <c r="G180" s="54">
        <v>0</v>
      </c>
      <c r="H180" s="55">
        <f>F180*(1+G180)</f>
        <v>1</v>
      </c>
      <c r="I180" s="80" t="s">
        <v>28</v>
      </c>
      <c r="J180" s="56">
        <v>305</v>
      </c>
      <c r="K180" s="56">
        <v>960</v>
      </c>
      <c r="L180" s="57">
        <f>IF(I180&lt;&gt;"",H180*J180,"")</f>
        <v>305</v>
      </c>
      <c r="M180" s="57">
        <f>IF(I180&lt;&gt;"",H180*K180,"")</f>
        <v>960</v>
      </c>
      <c r="N180" s="58">
        <f>IF(I180&lt;&gt;"",L180+M180,"")</f>
        <v>1265</v>
      </c>
      <c r="O180" s="3"/>
      <c r="P180" s="2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x14ac:dyDescent="0.3">
      <c r="A181" s="27"/>
      <c r="B181" s="49" t="str">
        <f>IF(I181&lt;&gt;"",1+MAX(A$1:$B180),"")</f>
        <v/>
      </c>
      <c r="C181" s="81"/>
      <c r="D181" s="81"/>
      <c r="E181" s="82"/>
      <c r="F181" s="83"/>
      <c r="G181" s="54"/>
      <c r="H181" s="55"/>
      <c r="I181" s="80"/>
      <c r="J181" s="56"/>
      <c r="K181" s="56"/>
      <c r="L181" s="57"/>
      <c r="M181" s="57"/>
      <c r="N181" s="58"/>
      <c r="O181" s="3"/>
      <c r="P181" s="2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x14ac:dyDescent="0.3">
      <c r="A182" s="27"/>
      <c r="B182" s="49" t="str">
        <f>IF(I182&lt;&gt;"",1+MAX(A$1:$B181),"")</f>
        <v/>
      </c>
      <c r="C182" s="81"/>
      <c r="D182" s="81"/>
      <c r="E182" s="87" t="s">
        <v>246</v>
      </c>
      <c r="F182" s="83"/>
      <c r="G182" s="54"/>
      <c r="H182" s="55"/>
      <c r="I182" s="80"/>
      <c r="J182" s="56"/>
      <c r="K182" s="56"/>
      <c r="L182" s="57"/>
      <c r="M182" s="57"/>
      <c r="N182" s="58"/>
      <c r="O182" s="3"/>
      <c r="P182" s="2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62.4" x14ac:dyDescent="0.3">
      <c r="A183" s="27"/>
      <c r="B183" s="49">
        <f>IF(I183&lt;&gt;"",1+MAX(A$1:$B182),"")</f>
        <v>117</v>
      </c>
      <c r="C183" s="81" t="s">
        <v>363</v>
      </c>
      <c r="D183" s="81"/>
      <c r="E183" s="82" t="s">
        <v>245</v>
      </c>
      <c r="F183" s="83">
        <v>4</v>
      </c>
      <c r="G183" s="54">
        <v>0</v>
      </c>
      <c r="H183" s="55">
        <f t="shared" ref="H183" si="67">F183*(1+G183)</f>
        <v>4</v>
      </c>
      <c r="I183" s="53" t="s">
        <v>28</v>
      </c>
      <c r="J183" s="56">
        <v>95</v>
      </c>
      <c r="K183" s="56">
        <v>385</v>
      </c>
      <c r="L183" s="57">
        <f t="shared" ref="L183" si="68">IF(I183&lt;&gt;"",H183*J183,"")</f>
        <v>380</v>
      </c>
      <c r="M183" s="57">
        <f t="shared" ref="M183" si="69">IF(I183&lt;&gt;"",H183*K183,"")</f>
        <v>1540</v>
      </c>
      <c r="N183" s="58">
        <f t="shared" ref="N183" si="70">IF(I183&lt;&gt;"",L183+M183,"")</f>
        <v>1920</v>
      </c>
      <c r="P183" s="2"/>
    </row>
    <row r="184" spans="1:28" x14ac:dyDescent="0.3">
      <c r="A184" s="27"/>
      <c r="B184" s="49" t="str">
        <f>IF(I184&lt;&gt;"",1+MAX(A$1:$B183),"")</f>
        <v/>
      </c>
      <c r="C184" s="51"/>
      <c r="D184" s="51"/>
      <c r="E184" s="52"/>
      <c r="F184" s="55"/>
      <c r="G184" s="62"/>
      <c r="H184" s="63"/>
      <c r="I184" s="53"/>
      <c r="J184" s="56" t="s">
        <v>27</v>
      </c>
      <c r="K184" s="56" t="s">
        <v>27</v>
      </c>
      <c r="L184" s="57" t="str">
        <f>IF(I184&lt;&gt;"",H184*J184,"")</f>
        <v/>
      </c>
      <c r="M184" s="57" t="str">
        <f>IF(I184&lt;&gt;"",H184*K184,"")</f>
        <v/>
      </c>
      <c r="N184" s="58" t="str">
        <f>IF(I184&lt;&gt;"",L184+M184,"")</f>
        <v/>
      </c>
      <c r="P184" s="2"/>
    </row>
    <row r="185" spans="1:28" x14ac:dyDescent="0.3">
      <c r="A185" s="18"/>
      <c r="B185" s="49" t="str">
        <f>IF(I185&lt;&gt;"",1+MAX(A$1:$B184),"")</f>
        <v/>
      </c>
      <c r="C185" s="50"/>
      <c r="D185" s="53"/>
      <c r="E185" s="64" t="s">
        <v>2</v>
      </c>
      <c r="F185" s="59"/>
      <c r="G185" s="59"/>
      <c r="H185" s="55"/>
      <c r="I185" s="59"/>
      <c r="J185" s="79" t="s">
        <v>27</v>
      </c>
      <c r="K185" s="79" t="s">
        <v>27</v>
      </c>
      <c r="L185" s="66">
        <f>SUM(L157:L184)</f>
        <v>12750</v>
      </c>
      <c r="M185" s="66">
        <f>SUM(M157:M184)</f>
        <v>32538</v>
      </c>
      <c r="N185" s="67">
        <f>SUM(N157:N184)</f>
        <v>45288</v>
      </c>
      <c r="O185" s="4"/>
      <c r="P185" s="2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x14ac:dyDescent="0.3">
      <c r="A186" s="27"/>
      <c r="B186" s="49" t="str">
        <f>IF(I186&lt;&gt;"",1+MAX(A$1:$B185),"")</f>
        <v/>
      </c>
      <c r="C186" s="68"/>
      <c r="D186" s="69">
        <v>9</v>
      </c>
      <c r="E186" s="70" t="s">
        <v>42</v>
      </c>
      <c r="F186" s="69"/>
      <c r="G186" s="69"/>
      <c r="H186" s="69"/>
      <c r="I186" s="69"/>
      <c r="J186" s="71" t="s">
        <v>27</v>
      </c>
      <c r="K186" s="71" t="s">
        <v>27</v>
      </c>
      <c r="L186" s="69"/>
      <c r="M186" s="69"/>
      <c r="N186" s="72"/>
      <c r="P186" s="2"/>
    </row>
    <row r="187" spans="1:28" x14ac:dyDescent="0.3">
      <c r="A187" s="27"/>
      <c r="B187" s="49" t="str">
        <f>IF(I187&lt;&gt;"",1+MAX(A$1:$B186),"")</f>
        <v/>
      </c>
      <c r="C187" s="73"/>
      <c r="D187" s="74"/>
      <c r="E187" s="75" t="s">
        <v>43</v>
      </c>
      <c r="F187" s="55"/>
      <c r="G187" s="62"/>
      <c r="H187" s="63"/>
      <c r="I187" s="76"/>
      <c r="J187" s="56" t="s">
        <v>27</v>
      </c>
      <c r="K187" s="56" t="s">
        <v>27</v>
      </c>
      <c r="L187" s="57" t="str">
        <f>IF(I187&lt;&gt;"",H187*J187,"")</f>
        <v/>
      </c>
      <c r="M187" s="57" t="str">
        <f>IF(I187&lt;&gt;"",H187*K187,"")</f>
        <v/>
      </c>
      <c r="N187" s="58" t="str">
        <f>IF(I187&lt;&gt;"",L187+M187,"")</f>
        <v/>
      </c>
      <c r="O187" s="3"/>
      <c r="P187" s="2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x14ac:dyDescent="0.3">
      <c r="A188" s="27"/>
      <c r="B188" s="49" t="str">
        <f>IF(I188&lt;&gt;"",1+MAX(A$1:$B187),"")</f>
        <v/>
      </c>
      <c r="C188" s="81"/>
      <c r="D188" s="81"/>
      <c r="E188" s="87" t="s">
        <v>207</v>
      </c>
      <c r="F188" s="136">
        <v>15.6</v>
      </c>
      <c r="G188" s="137" t="s">
        <v>49</v>
      </c>
      <c r="H188" s="138">
        <v>10</v>
      </c>
      <c r="I188" s="80"/>
      <c r="J188" s="56"/>
      <c r="K188" s="56"/>
      <c r="L188" s="57"/>
      <c r="M188" s="57"/>
      <c r="N188" s="58"/>
      <c r="P188" s="2"/>
    </row>
    <row r="189" spans="1:28" x14ac:dyDescent="0.3">
      <c r="A189" s="27"/>
      <c r="B189" s="49">
        <f>IF(I189&lt;&gt;"",1+MAX(A$1:$B188),"")</f>
        <v>118</v>
      </c>
      <c r="C189" s="81" t="s">
        <v>365</v>
      </c>
      <c r="D189" s="81"/>
      <c r="E189" s="82" t="s">
        <v>208</v>
      </c>
      <c r="F189" s="83">
        <f>F188*H188*2</f>
        <v>312</v>
      </c>
      <c r="G189" s="54">
        <v>0.1</v>
      </c>
      <c r="H189" s="55">
        <f t="shared" ref="H189:H194" si="71">F189*(1+G189)</f>
        <v>343.20000000000005</v>
      </c>
      <c r="I189" s="88" t="s">
        <v>50</v>
      </c>
      <c r="J189" s="56">
        <v>1.85</v>
      </c>
      <c r="K189" s="56">
        <v>0.95</v>
      </c>
      <c r="L189" s="57">
        <f t="shared" ref="L189:L194" si="72">IF(I189&lt;&gt;"",H189*J189,"")</f>
        <v>634.92000000000007</v>
      </c>
      <c r="M189" s="57">
        <f t="shared" ref="M189:M194" si="73">IF(I189&lt;&gt;"",H189*K189,"")</f>
        <v>326.04000000000002</v>
      </c>
      <c r="N189" s="58">
        <f t="shared" ref="N189:N194" si="74">IF(I189&lt;&gt;"",L189+M189,"")</f>
        <v>960.96</v>
      </c>
      <c r="P189" s="2"/>
    </row>
    <row r="190" spans="1:28" x14ac:dyDescent="0.3">
      <c r="A190" s="27"/>
      <c r="B190" s="49">
        <f>IF(I190&lt;&gt;"",1+MAX(A$1:$B189),"")</f>
        <v>119</v>
      </c>
      <c r="C190" s="81" t="s">
        <v>365</v>
      </c>
      <c r="D190" s="81"/>
      <c r="E190" s="82" t="s">
        <v>209</v>
      </c>
      <c r="F190" s="83">
        <f>F188*H188</f>
        <v>156</v>
      </c>
      <c r="G190" s="54">
        <v>0.1</v>
      </c>
      <c r="H190" s="55">
        <f t="shared" si="71"/>
        <v>171.60000000000002</v>
      </c>
      <c r="I190" s="88" t="s">
        <v>50</v>
      </c>
      <c r="J190" s="56">
        <v>0.45</v>
      </c>
      <c r="K190" s="56">
        <v>0.65</v>
      </c>
      <c r="L190" s="57">
        <f t="shared" si="72"/>
        <v>77.220000000000013</v>
      </c>
      <c r="M190" s="57">
        <f t="shared" si="73"/>
        <v>111.54000000000002</v>
      </c>
      <c r="N190" s="58">
        <f t="shared" si="74"/>
        <v>188.76000000000005</v>
      </c>
      <c r="P190" s="2"/>
    </row>
    <row r="191" spans="1:28" x14ac:dyDescent="0.3">
      <c r="A191" s="27"/>
      <c r="B191" s="49">
        <f>IF(I191&lt;&gt;"",1+MAX(A$1:$B190),"")</f>
        <v>120</v>
      </c>
      <c r="C191" s="81" t="s">
        <v>365</v>
      </c>
      <c r="D191" s="81"/>
      <c r="E191" s="82" t="s">
        <v>210</v>
      </c>
      <c r="F191" s="83">
        <f>F188*H188/1.33</f>
        <v>117.29323308270676</v>
      </c>
      <c r="G191" s="54">
        <v>0.1</v>
      </c>
      <c r="H191" s="55">
        <f t="shared" si="71"/>
        <v>129.02255639097746</v>
      </c>
      <c r="I191" s="88" t="s">
        <v>49</v>
      </c>
      <c r="J191" s="56">
        <v>1.4</v>
      </c>
      <c r="K191" s="56">
        <v>0.75</v>
      </c>
      <c r="L191" s="57">
        <f t="shared" si="72"/>
        <v>180.63157894736844</v>
      </c>
      <c r="M191" s="57">
        <f t="shared" si="73"/>
        <v>96.766917293233092</v>
      </c>
      <c r="N191" s="58">
        <f t="shared" si="74"/>
        <v>277.3984962406015</v>
      </c>
      <c r="P191" s="2"/>
    </row>
    <row r="192" spans="1:28" x14ac:dyDescent="0.3">
      <c r="A192" s="27"/>
      <c r="B192" s="49">
        <f>IF(I192&lt;&gt;"",1+MAX(A$1:$B191),"")</f>
        <v>121</v>
      </c>
      <c r="C192" s="81" t="s">
        <v>365</v>
      </c>
      <c r="D192" s="81"/>
      <c r="E192" s="82" t="s">
        <v>211</v>
      </c>
      <c r="F192" s="83">
        <f>F188*2</f>
        <v>31.2</v>
      </c>
      <c r="G192" s="54">
        <v>0.1</v>
      </c>
      <c r="H192" s="55">
        <f t="shared" si="71"/>
        <v>34.32</v>
      </c>
      <c r="I192" s="88" t="s">
        <v>49</v>
      </c>
      <c r="J192" s="56">
        <v>1.1000000000000001</v>
      </c>
      <c r="K192" s="56">
        <v>0.75</v>
      </c>
      <c r="L192" s="57">
        <f t="shared" si="72"/>
        <v>37.752000000000002</v>
      </c>
      <c r="M192" s="57">
        <f t="shared" si="73"/>
        <v>25.740000000000002</v>
      </c>
      <c r="N192" s="58">
        <f t="shared" si="74"/>
        <v>63.492000000000004</v>
      </c>
      <c r="P192" s="2"/>
    </row>
    <row r="193" spans="1:16" x14ac:dyDescent="0.3">
      <c r="A193" s="27"/>
      <c r="B193" s="49">
        <f>IF(I193&lt;&gt;"",1+MAX(A$1:$B192),"")</f>
        <v>122</v>
      </c>
      <c r="C193" s="81" t="s">
        <v>365</v>
      </c>
      <c r="D193" s="81"/>
      <c r="E193" s="82" t="s">
        <v>212</v>
      </c>
      <c r="F193" s="83">
        <f>F188</f>
        <v>15.6</v>
      </c>
      <c r="G193" s="54">
        <v>0.1</v>
      </c>
      <c r="H193" s="55">
        <f t="shared" si="71"/>
        <v>17.16</v>
      </c>
      <c r="I193" s="88" t="s">
        <v>49</v>
      </c>
      <c r="J193" s="56">
        <v>1.25</v>
      </c>
      <c r="K193" s="56">
        <v>1.1000000000000001</v>
      </c>
      <c r="L193" s="57">
        <f t="shared" si="72"/>
        <v>21.45</v>
      </c>
      <c r="M193" s="57">
        <f t="shared" si="73"/>
        <v>18.876000000000001</v>
      </c>
      <c r="N193" s="58">
        <f t="shared" si="74"/>
        <v>40.326000000000001</v>
      </c>
      <c r="P193" s="2"/>
    </row>
    <row r="194" spans="1:16" x14ac:dyDescent="0.3">
      <c r="A194" s="27"/>
      <c r="B194" s="49">
        <f>IF(I194&lt;&gt;"",1+MAX(A$1:$B193),"")</f>
        <v>123</v>
      </c>
      <c r="C194" s="81" t="s">
        <v>365</v>
      </c>
      <c r="D194" s="81"/>
      <c r="E194" s="82" t="s">
        <v>213</v>
      </c>
      <c r="F194" s="83">
        <f>F188*4</f>
        <v>62.4</v>
      </c>
      <c r="G194" s="54">
        <v>0.1</v>
      </c>
      <c r="H194" s="55">
        <f t="shared" si="71"/>
        <v>68.64</v>
      </c>
      <c r="I194" s="88" t="s">
        <v>49</v>
      </c>
      <c r="J194" s="56">
        <v>1.1000000000000001</v>
      </c>
      <c r="K194" s="56">
        <v>0.65</v>
      </c>
      <c r="L194" s="57">
        <f t="shared" si="72"/>
        <v>75.504000000000005</v>
      </c>
      <c r="M194" s="57">
        <f t="shared" si="73"/>
        <v>44.616</v>
      </c>
      <c r="N194" s="58">
        <f t="shared" si="74"/>
        <v>120.12</v>
      </c>
      <c r="P194" s="2"/>
    </row>
    <row r="195" spans="1:16" x14ac:dyDescent="0.3">
      <c r="A195" s="27"/>
      <c r="B195" s="49" t="str">
        <f>IF(I195&lt;&gt;"",1+MAX(A$1:$B194),"")</f>
        <v/>
      </c>
      <c r="C195" s="81"/>
      <c r="D195" s="81"/>
      <c r="E195" s="82"/>
      <c r="F195" s="83"/>
      <c r="G195" s="54"/>
      <c r="H195" s="55"/>
      <c r="I195" s="88"/>
      <c r="J195" s="56"/>
      <c r="K195" s="56"/>
      <c r="L195" s="57"/>
      <c r="M195" s="57"/>
      <c r="N195" s="58"/>
      <c r="P195" s="2"/>
    </row>
    <row r="196" spans="1:16" x14ac:dyDescent="0.3">
      <c r="A196" s="27"/>
      <c r="B196" s="49" t="str">
        <f>IF(I196&lt;&gt;"",1+MAX(A$1:$B195),"")</f>
        <v/>
      </c>
      <c r="C196" s="81"/>
      <c r="D196" s="81"/>
      <c r="E196" s="87" t="s">
        <v>215</v>
      </c>
      <c r="F196" s="136">
        <f>26.58+16.84+4.5</f>
        <v>47.92</v>
      </c>
      <c r="G196" s="137" t="s">
        <v>49</v>
      </c>
      <c r="H196" s="138">
        <v>10</v>
      </c>
      <c r="I196" s="80"/>
      <c r="J196" s="56"/>
      <c r="K196" s="56"/>
      <c r="L196" s="57"/>
      <c r="M196" s="57"/>
      <c r="N196" s="58"/>
      <c r="P196" s="2"/>
    </row>
    <row r="197" spans="1:16" x14ac:dyDescent="0.3">
      <c r="A197" s="27"/>
      <c r="B197" s="49">
        <f>IF(I197&lt;&gt;"",1+MAX(A$1:$B196),"")</f>
        <v>124</v>
      </c>
      <c r="C197" s="81" t="s">
        <v>365</v>
      </c>
      <c r="D197" s="81"/>
      <c r="E197" s="82" t="s">
        <v>214</v>
      </c>
      <c r="F197" s="83">
        <f>F196*H196*2*2</f>
        <v>1916.8000000000002</v>
      </c>
      <c r="G197" s="54">
        <v>0.1</v>
      </c>
      <c r="H197" s="55">
        <f t="shared" ref="H197:H202" si="75">F197*(1+G197)</f>
        <v>2108.4800000000005</v>
      </c>
      <c r="I197" s="88" t="s">
        <v>50</v>
      </c>
      <c r="J197" s="56">
        <v>1.45</v>
      </c>
      <c r="K197" s="56">
        <v>0.85</v>
      </c>
      <c r="L197" s="57">
        <f t="shared" ref="L197:L202" si="76">IF(I197&lt;&gt;"",H197*J197,"")</f>
        <v>3057.2960000000007</v>
      </c>
      <c r="M197" s="57">
        <f t="shared" ref="M197:M202" si="77">IF(I197&lt;&gt;"",H197*K197,"")</f>
        <v>1792.2080000000003</v>
      </c>
      <c r="N197" s="58">
        <f t="shared" ref="N197:N202" si="78">IF(I197&lt;&gt;"",L197+M197,"")</f>
        <v>4849.5040000000008</v>
      </c>
      <c r="P197" s="2"/>
    </row>
    <row r="198" spans="1:16" x14ac:dyDescent="0.3">
      <c r="A198" s="27"/>
      <c r="B198" s="49">
        <f>IF(I198&lt;&gt;"",1+MAX(A$1:$B197),"")</f>
        <v>125</v>
      </c>
      <c r="C198" s="81" t="s">
        <v>365</v>
      </c>
      <c r="D198" s="81"/>
      <c r="E198" s="82" t="s">
        <v>209</v>
      </c>
      <c r="F198" s="83">
        <f>F196*H196</f>
        <v>479.20000000000005</v>
      </c>
      <c r="G198" s="54">
        <v>0.1</v>
      </c>
      <c r="H198" s="55">
        <f t="shared" si="75"/>
        <v>527.12000000000012</v>
      </c>
      <c r="I198" s="88" t="s">
        <v>50</v>
      </c>
      <c r="J198" s="56">
        <v>0.45</v>
      </c>
      <c r="K198" s="56">
        <v>0.65</v>
      </c>
      <c r="L198" s="57">
        <f t="shared" si="76"/>
        <v>237.20400000000006</v>
      </c>
      <c r="M198" s="57">
        <f t="shared" si="77"/>
        <v>342.6280000000001</v>
      </c>
      <c r="N198" s="58">
        <f t="shared" si="78"/>
        <v>579.83200000000011</v>
      </c>
      <c r="P198" s="2"/>
    </row>
    <row r="199" spans="1:16" x14ac:dyDescent="0.3">
      <c r="A199" s="27"/>
      <c r="B199" s="49">
        <f>IF(I199&lt;&gt;"",1+MAX(A$1:$B198),"")</f>
        <v>126</v>
      </c>
      <c r="C199" s="81" t="s">
        <v>365</v>
      </c>
      <c r="D199" s="81"/>
      <c r="E199" s="82" t="s">
        <v>210</v>
      </c>
      <c r="F199" s="83">
        <f>F196*H196/1.33</f>
        <v>360.30075187969925</v>
      </c>
      <c r="G199" s="54">
        <v>0.1</v>
      </c>
      <c r="H199" s="55">
        <f t="shared" si="75"/>
        <v>396.33082706766919</v>
      </c>
      <c r="I199" s="88" t="s">
        <v>49</v>
      </c>
      <c r="J199" s="56">
        <v>1.4</v>
      </c>
      <c r="K199" s="56">
        <v>0.75</v>
      </c>
      <c r="L199" s="57">
        <f t="shared" si="76"/>
        <v>554.86315789473679</v>
      </c>
      <c r="M199" s="57">
        <f t="shared" si="77"/>
        <v>297.24812030075191</v>
      </c>
      <c r="N199" s="58">
        <f t="shared" si="78"/>
        <v>852.11127819548869</v>
      </c>
      <c r="P199" s="2"/>
    </row>
    <row r="200" spans="1:16" x14ac:dyDescent="0.3">
      <c r="A200" s="27"/>
      <c r="B200" s="49">
        <f>IF(I200&lt;&gt;"",1+MAX(A$1:$B199),"")</f>
        <v>127</v>
      </c>
      <c r="C200" s="81" t="s">
        <v>365</v>
      </c>
      <c r="D200" s="81"/>
      <c r="E200" s="82" t="s">
        <v>211</v>
      </c>
      <c r="F200" s="83">
        <f>F196*2</f>
        <v>95.84</v>
      </c>
      <c r="G200" s="54">
        <v>0.1</v>
      </c>
      <c r="H200" s="55">
        <f t="shared" si="75"/>
        <v>105.42400000000001</v>
      </c>
      <c r="I200" s="88" t="s">
        <v>49</v>
      </c>
      <c r="J200" s="56">
        <v>1.1000000000000001</v>
      </c>
      <c r="K200" s="56">
        <v>0.75</v>
      </c>
      <c r="L200" s="57">
        <f t="shared" si="76"/>
        <v>115.96640000000002</v>
      </c>
      <c r="M200" s="57">
        <f t="shared" si="77"/>
        <v>79.068000000000012</v>
      </c>
      <c r="N200" s="58">
        <f t="shared" si="78"/>
        <v>195.03440000000003</v>
      </c>
      <c r="P200" s="2"/>
    </row>
    <row r="201" spans="1:16" x14ac:dyDescent="0.3">
      <c r="A201" s="27"/>
      <c r="B201" s="49">
        <f>IF(I201&lt;&gt;"",1+MAX(A$1:$B200),"")</f>
        <v>128</v>
      </c>
      <c r="C201" s="81" t="s">
        <v>365</v>
      </c>
      <c r="D201" s="81"/>
      <c r="E201" s="82" t="s">
        <v>212</v>
      </c>
      <c r="F201" s="83">
        <f>F196</f>
        <v>47.92</v>
      </c>
      <c r="G201" s="54">
        <v>0.1</v>
      </c>
      <c r="H201" s="55">
        <f t="shared" si="75"/>
        <v>52.712000000000003</v>
      </c>
      <c r="I201" s="88" t="s">
        <v>49</v>
      </c>
      <c r="J201" s="56">
        <v>1.25</v>
      </c>
      <c r="K201" s="56">
        <v>1.1000000000000001</v>
      </c>
      <c r="L201" s="57">
        <f t="shared" si="76"/>
        <v>65.89</v>
      </c>
      <c r="M201" s="57">
        <f t="shared" si="77"/>
        <v>57.983200000000011</v>
      </c>
      <c r="N201" s="58">
        <f t="shared" si="78"/>
        <v>123.87320000000001</v>
      </c>
      <c r="P201" s="2"/>
    </row>
    <row r="202" spans="1:16" x14ac:dyDescent="0.3">
      <c r="A202" s="27"/>
      <c r="B202" s="49">
        <f>IF(I202&lt;&gt;"",1+MAX(A$1:$B201),"")</f>
        <v>129</v>
      </c>
      <c r="C202" s="81" t="s">
        <v>365</v>
      </c>
      <c r="D202" s="81"/>
      <c r="E202" s="82" t="s">
        <v>213</v>
      </c>
      <c r="F202" s="83">
        <f>F196*4</f>
        <v>191.68</v>
      </c>
      <c r="G202" s="54">
        <v>0.1</v>
      </c>
      <c r="H202" s="55">
        <f t="shared" si="75"/>
        <v>210.84800000000001</v>
      </c>
      <c r="I202" s="88" t="s">
        <v>49</v>
      </c>
      <c r="J202" s="56">
        <v>1.1000000000000001</v>
      </c>
      <c r="K202" s="56">
        <v>0.65</v>
      </c>
      <c r="L202" s="57">
        <f t="shared" si="76"/>
        <v>231.93280000000004</v>
      </c>
      <c r="M202" s="57">
        <f t="shared" si="77"/>
        <v>137.05120000000002</v>
      </c>
      <c r="N202" s="58">
        <f t="shared" si="78"/>
        <v>368.98400000000004</v>
      </c>
      <c r="P202" s="2"/>
    </row>
    <row r="203" spans="1:16" x14ac:dyDescent="0.3">
      <c r="A203" s="27"/>
      <c r="B203" s="49" t="str">
        <f>IF(I203&lt;&gt;"",1+MAX(A$1:$B202),"")</f>
        <v/>
      </c>
      <c r="C203" s="81"/>
      <c r="D203" s="81"/>
      <c r="E203" s="82"/>
      <c r="F203" s="83"/>
      <c r="G203" s="54"/>
      <c r="H203" s="55"/>
      <c r="I203" s="88"/>
      <c r="J203" s="56"/>
      <c r="K203" s="56"/>
      <c r="L203" s="57"/>
      <c r="M203" s="57"/>
      <c r="N203" s="58"/>
      <c r="P203" s="2"/>
    </row>
    <row r="204" spans="1:16" x14ac:dyDescent="0.3">
      <c r="A204" s="27"/>
      <c r="B204" s="49" t="str">
        <f>IF(I204&lt;&gt;"",1+MAX(A$1:$B203),"")</f>
        <v/>
      </c>
      <c r="C204" s="81"/>
      <c r="D204" s="81"/>
      <c r="E204" s="87" t="s">
        <v>216</v>
      </c>
      <c r="F204" s="136">
        <v>5</v>
      </c>
      <c r="G204" s="137" t="s">
        <v>49</v>
      </c>
      <c r="H204" s="138">
        <v>10</v>
      </c>
      <c r="I204" s="80"/>
      <c r="J204" s="56"/>
      <c r="K204" s="56"/>
      <c r="L204" s="57"/>
      <c r="M204" s="57"/>
      <c r="N204" s="58"/>
      <c r="P204" s="2"/>
    </row>
    <row r="205" spans="1:16" x14ac:dyDescent="0.3">
      <c r="A205" s="27"/>
      <c r="B205" s="49">
        <f>IF(I205&lt;&gt;"",1+MAX(A$1:$B204),"")</f>
        <v>130</v>
      </c>
      <c r="C205" s="81" t="s">
        <v>365</v>
      </c>
      <c r="D205" s="81"/>
      <c r="E205" s="82" t="s">
        <v>217</v>
      </c>
      <c r="F205" s="83">
        <f>F204*H204*2</f>
        <v>100</v>
      </c>
      <c r="G205" s="54">
        <v>0.1</v>
      </c>
      <c r="H205" s="55">
        <f t="shared" ref="H205:H211" si="79">F205*(1+G205)</f>
        <v>110.00000000000001</v>
      </c>
      <c r="I205" s="88" t="s">
        <v>50</v>
      </c>
      <c r="J205" s="56">
        <v>1.45</v>
      </c>
      <c r="K205" s="56">
        <v>0.85</v>
      </c>
      <c r="L205" s="57">
        <f t="shared" ref="L205:L211" si="80">IF(I205&lt;&gt;"",H205*J205,"")</f>
        <v>159.50000000000003</v>
      </c>
      <c r="M205" s="57">
        <f t="shared" ref="M205:M211" si="81">IF(I205&lt;&gt;"",H205*K205,"")</f>
        <v>93.500000000000014</v>
      </c>
      <c r="N205" s="58">
        <f t="shared" ref="N205:N211" si="82">IF(I205&lt;&gt;"",L205+M205,"")</f>
        <v>253.00000000000006</v>
      </c>
      <c r="P205" s="2"/>
    </row>
    <row r="206" spans="1:16" x14ac:dyDescent="0.3">
      <c r="A206" s="27"/>
      <c r="B206" s="49">
        <f>IF(I206&lt;&gt;"",1+MAX(A$1:$B205),"")</f>
        <v>131</v>
      </c>
      <c r="C206" s="81" t="s">
        <v>365</v>
      </c>
      <c r="D206" s="81"/>
      <c r="E206" s="82" t="s">
        <v>218</v>
      </c>
      <c r="F206" s="83">
        <f>F204*H204</f>
        <v>50</v>
      </c>
      <c r="G206" s="54">
        <v>0.1</v>
      </c>
      <c r="H206" s="55">
        <f t="shared" si="79"/>
        <v>55.000000000000007</v>
      </c>
      <c r="I206" s="88" t="s">
        <v>50</v>
      </c>
      <c r="J206" s="56">
        <v>1.85</v>
      </c>
      <c r="K206" s="56">
        <v>0.95</v>
      </c>
      <c r="L206" s="57">
        <f t="shared" si="80"/>
        <v>101.75000000000001</v>
      </c>
      <c r="M206" s="57">
        <f t="shared" si="81"/>
        <v>52.250000000000007</v>
      </c>
      <c r="N206" s="58">
        <f t="shared" si="82"/>
        <v>154.00000000000003</v>
      </c>
      <c r="P206" s="2"/>
    </row>
    <row r="207" spans="1:16" x14ac:dyDescent="0.3">
      <c r="A207" s="27"/>
      <c r="B207" s="49">
        <f>IF(I207&lt;&gt;"",1+MAX(A$1:$B206),"")</f>
        <v>132</v>
      </c>
      <c r="C207" s="81" t="s">
        <v>365</v>
      </c>
      <c r="D207" s="81"/>
      <c r="E207" s="82" t="s">
        <v>209</v>
      </c>
      <c r="F207" s="83">
        <f>F204*H204</f>
        <v>50</v>
      </c>
      <c r="G207" s="54">
        <v>0.1</v>
      </c>
      <c r="H207" s="55">
        <f t="shared" si="79"/>
        <v>55.000000000000007</v>
      </c>
      <c r="I207" s="88" t="s">
        <v>50</v>
      </c>
      <c r="J207" s="56">
        <v>0.45</v>
      </c>
      <c r="K207" s="56">
        <v>0.65</v>
      </c>
      <c r="L207" s="57">
        <f t="shared" si="80"/>
        <v>24.750000000000004</v>
      </c>
      <c r="M207" s="57">
        <f t="shared" si="81"/>
        <v>35.750000000000007</v>
      </c>
      <c r="N207" s="58">
        <f t="shared" si="82"/>
        <v>60.500000000000014</v>
      </c>
      <c r="P207" s="2"/>
    </row>
    <row r="208" spans="1:16" x14ac:dyDescent="0.3">
      <c r="A208" s="27"/>
      <c r="B208" s="49">
        <f>IF(I208&lt;&gt;"",1+MAX(A$1:$B207),"")</f>
        <v>133</v>
      </c>
      <c r="C208" s="81" t="s">
        <v>365</v>
      </c>
      <c r="D208" s="81"/>
      <c r="E208" s="82" t="s">
        <v>210</v>
      </c>
      <c r="F208" s="83">
        <f>F204*H204/1.33</f>
        <v>37.593984962406012</v>
      </c>
      <c r="G208" s="54">
        <v>0.1</v>
      </c>
      <c r="H208" s="55">
        <f t="shared" si="79"/>
        <v>41.353383458646618</v>
      </c>
      <c r="I208" s="88" t="s">
        <v>49</v>
      </c>
      <c r="J208" s="56">
        <v>1.4</v>
      </c>
      <c r="K208" s="56">
        <v>0.75</v>
      </c>
      <c r="L208" s="57">
        <f t="shared" si="80"/>
        <v>57.89473684210526</v>
      </c>
      <c r="M208" s="57">
        <f t="shared" si="81"/>
        <v>31.015037593984964</v>
      </c>
      <c r="N208" s="58">
        <f t="shared" si="82"/>
        <v>88.909774436090231</v>
      </c>
      <c r="P208" s="2"/>
    </row>
    <row r="209" spans="1:16" x14ac:dyDescent="0.3">
      <c r="A209" s="27"/>
      <c r="B209" s="49">
        <f>IF(I209&lt;&gt;"",1+MAX(A$1:$B208),"")</f>
        <v>134</v>
      </c>
      <c r="C209" s="81" t="s">
        <v>365</v>
      </c>
      <c r="D209" s="81"/>
      <c r="E209" s="82" t="s">
        <v>211</v>
      </c>
      <c r="F209" s="83">
        <f>F204*2</f>
        <v>10</v>
      </c>
      <c r="G209" s="54">
        <v>0.1</v>
      </c>
      <c r="H209" s="55">
        <f t="shared" si="79"/>
        <v>11</v>
      </c>
      <c r="I209" s="88" t="s">
        <v>49</v>
      </c>
      <c r="J209" s="56">
        <v>1.1000000000000001</v>
      </c>
      <c r="K209" s="56">
        <v>0.75</v>
      </c>
      <c r="L209" s="57">
        <f t="shared" si="80"/>
        <v>12.100000000000001</v>
      </c>
      <c r="M209" s="57">
        <f t="shared" si="81"/>
        <v>8.25</v>
      </c>
      <c r="N209" s="58">
        <f t="shared" si="82"/>
        <v>20.350000000000001</v>
      </c>
      <c r="P209" s="2"/>
    </row>
    <row r="210" spans="1:16" x14ac:dyDescent="0.3">
      <c r="A210" s="27"/>
      <c r="B210" s="49">
        <f>IF(I210&lt;&gt;"",1+MAX(A$1:$B209),"")</f>
        <v>135</v>
      </c>
      <c r="C210" s="81" t="s">
        <v>365</v>
      </c>
      <c r="D210" s="81"/>
      <c r="E210" s="82" t="s">
        <v>212</v>
      </c>
      <c r="F210" s="83">
        <f>F204</f>
        <v>5</v>
      </c>
      <c r="G210" s="54">
        <v>0.1</v>
      </c>
      <c r="H210" s="55">
        <f t="shared" ref="H210" si="83">F210*(1+G210)</f>
        <v>5.5</v>
      </c>
      <c r="I210" s="88" t="s">
        <v>49</v>
      </c>
      <c r="J210" s="56">
        <v>1.25</v>
      </c>
      <c r="K210" s="56">
        <v>1.1000000000000001</v>
      </c>
      <c r="L210" s="57">
        <f t="shared" ref="L210" si="84">IF(I210&lt;&gt;"",H210*J210,"")</f>
        <v>6.875</v>
      </c>
      <c r="M210" s="57">
        <f t="shared" ref="M210" si="85">IF(I210&lt;&gt;"",H210*K210,"")</f>
        <v>6.0500000000000007</v>
      </c>
      <c r="N210" s="58">
        <f t="shared" ref="N210" si="86">IF(I210&lt;&gt;"",L210+M210,"")</f>
        <v>12.925000000000001</v>
      </c>
      <c r="P210" s="2"/>
    </row>
    <row r="211" spans="1:16" x14ac:dyDescent="0.3">
      <c r="A211" s="27"/>
      <c r="B211" s="49">
        <f>IF(I211&lt;&gt;"",1+MAX(A$1:$B210),"")</f>
        <v>136</v>
      </c>
      <c r="C211" s="81" t="s">
        <v>365</v>
      </c>
      <c r="D211" s="81"/>
      <c r="E211" s="82" t="s">
        <v>213</v>
      </c>
      <c r="F211" s="83">
        <f>F204*4</f>
        <v>20</v>
      </c>
      <c r="G211" s="54">
        <v>0.1</v>
      </c>
      <c r="H211" s="55">
        <f t="shared" si="79"/>
        <v>22</v>
      </c>
      <c r="I211" s="88" t="s">
        <v>49</v>
      </c>
      <c r="J211" s="56">
        <v>1.1000000000000001</v>
      </c>
      <c r="K211" s="56">
        <v>0.65</v>
      </c>
      <c r="L211" s="57">
        <f t="shared" si="80"/>
        <v>24.200000000000003</v>
      </c>
      <c r="M211" s="57">
        <f t="shared" si="81"/>
        <v>14.3</v>
      </c>
      <c r="N211" s="58">
        <f t="shared" si="82"/>
        <v>38.5</v>
      </c>
      <c r="P211" s="2"/>
    </row>
    <row r="212" spans="1:16" x14ac:dyDescent="0.3">
      <c r="A212" s="27"/>
      <c r="B212" s="49" t="str">
        <f>IF(I212&lt;&gt;"",1+MAX(A$1:$B211),"")</f>
        <v/>
      </c>
      <c r="C212" s="81"/>
      <c r="D212" s="81"/>
      <c r="E212" s="82"/>
      <c r="F212" s="83"/>
      <c r="G212" s="54"/>
      <c r="H212" s="55"/>
      <c r="I212" s="88"/>
      <c r="J212" s="56"/>
      <c r="K212" s="56"/>
      <c r="L212" s="57"/>
      <c r="M212" s="57"/>
      <c r="N212" s="58"/>
      <c r="P212" s="2"/>
    </row>
    <row r="213" spans="1:16" x14ac:dyDescent="0.3">
      <c r="A213" s="27"/>
      <c r="B213" s="49" t="str">
        <f>IF(I213&lt;&gt;"",1+MAX(A$1:$B212),"")</f>
        <v/>
      </c>
      <c r="C213" s="81"/>
      <c r="D213" s="81"/>
      <c r="E213" s="87" t="s">
        <v>219</v>
      </c>
      <c r="F213" s="136">
        <v>39.5</v>
      </c>
      <c r="G213" s="137" t="s">
        <v>49</v>
      </c>
      <c r="H213" s="138">
        <v>10</v>
      </c>
      <c r="I213" s="80"/>
      <c r="J213" s="56"/>
      <c r="K213" s="56"/>
      <c r="L213" s="57"/>
      <c r="M213" s="57"/>
      <c r="N213" s="58"/>
      <c r="P213" s="2"/>
    </row>
    <row r="214" spans="1:16" x14ac:dyDescent="0.3">
      <c r="A214" s="27"/>
      <c r="B214" s="49">
        <f>IF(I214&lt;&gt;"",1+MAX(A$1:$B213),"")</f>
        <v>137</v>
      </c>
      <c r="C214" s="81" t="s">
        <v>365</v>
      </c>
      <c r="D214" s="81"/>
      <c r="E214" s="82" t="s">
        <v>214</v>
      </c>
      <c r="F214" s="83">
        <f>F213*H213*2*2</f>
        <v>1580</v>
      </c>
      <c r="G214" s="54">
        <v>0.1</v>
      </c>
      <c r="H214" s="55">
        <f t="shared" ref="H214:H216" si="87">F214*(1+G214)</f>
        <v>1738.0000000000002</v>
      </c>
      <c r="I214" s="88" t="s">
        <v>50</v>
      </c>
      <c r="J214" s="56">
        <v>1.45</v>
      </c>
      <c r="K214" s="56">
        <v>0.85</v>
      </c>
      <c r="L214" s="57">
        <f t="shared" ref="L214:L216" si="88">IF(I214&lt;&gt;"",H214*J214,"")</f>
        <v>2520.1000000000004</v>
      </c>
      <c r="M214" s="57">
        <f t="shared" ref="M214:M216" si="89">IF(I214&lt;&gt;"",H214*K214,"")</f>
        <v>1477.3000000000002</v>
      </c>
      <c r="N214" s="58">
        <f t="shared" ref="N214:N216" si="90">IF(I214&lt;&gt;"",L214+M214,"")</f>
        <v>3997.4000000000005</v>
      </c>
      <c r="P214" s="2"/>
    </row>
    <row r="215" spans="1:16" x14ac:dyDescent="0.3">
      <c r="A215" s="27"/>
      <c r="B215" s="49">
        <f>IF(I215&lt;&gt;"",1+MAX(A$1:$B214),"")</f>
        <v>138</v>
      </c>
      <c r="C215" s="81" t="s">
        <v>365</v>
      </c>
      <c r="D215" s="81"/>
      <c r="E215" s="82" t="s">
        <v>220</v>
      </c>
      <c r="F215" s="83">
        <f>F213*H213</f>
        <v>395</v>
      </c>
      <c r="G215" s="54">
        <v>0.1</v>
      </c>
      <c r="H215" s="55">
        <f t="shared" si="87"/>
        <v>434.50000000000006</v>
      </c>
      <c r="I215" s="88" t="s">
        <v>50</v>
      </c>
      <c r="J215" s="56">
        <v>0.45</v>
      </c>
      <c r="K215" s="56">
        <v>0.65</v>
      </c>
      <c r="L215" s="57">
        <f t="shared" si="88"/>
        <v>195.52500000000003</v>
      </c>
      <c r="M215" s="57">
        <f t="shared" si="89"/>
        <v>282.42500000000007</v>
      </c>
      <c r="N215" s="58">
        <f t="shared" si="90"/>
        <v>477.9500000000001</v>
      </c>
      <c r="P215" s="2"/>
    </row>
    <row r="216" spans="1:16" x14ac:dyDescent="0.3">
      <c r="A216" s="27"/>
      <c r="B216" s="49">
        <f>IF(I216&lt;&gt;"",1+MAX(A$1:$B215),"")</f>
        <v>139</v>
      </c>
      <c r="C216" s="81" t="s">
        <v>365</v>
      </c>
      <c r="D216" s="81"/>
      <c r="E216" s="82" t="s">
        <v>213</v>
      </c>
      <c r="F216" s="83">
        <f>F213*4</f>
        <v>158</v>
      </c>
      <c r="G216" s="54">
        <v>0.1</v>
      </c>
      <c r="H216" s="55">
        <f t="shared" si="87"/>
        <v>173.8</v>
      </c>
      <c r="I216" s="88" t="s">
        <v>49</v>
      </c>
      <c r="J216" s="56">
        <v>1.1000000000000001</v>
      </c>
      <c r="K216" s="56">
        <v>0.65</v>
      </c>
      <c r="L216" s="57">
        <f t="shared" si="88"/>
        <v>191.18000000000004</v>
      </c>
      <c r="M216" s="57">
        <f t="shared" si="89"/>
        <v>112.97000000000001</v>
      </c>
      <c r="N216" s="58">
        <f t="shared" si="90"/>
        <v>304.15000000000003</v>
      </c>
      <c r="P216" s="2"/>
    </row>
    <row r="217" spans="1:16" x14ac:dyDescent="0.3">
      <c r="A217" s="27"/>
      <c r="B217" s="49" t="str">
        <f>IF(I217&lt;&gt;"",1+MAX(A$1:$B216),"")</f>
        <v/>
      </c>
      <c r="C217" s="81"/>
      <c r="D217" s="81"/>
      <c r="E217" s="82"/>
      <c r="F217" s="83"/>
      <c r="G217" s="54"/>
      <c r="H217" s="55"/>
      <c r="I217" s="88"/>
      <c r="J217" s="56"/>
      <c r="K217" s="56"/>
      <c r="L217" s="57"/>
      <c r="M217" s="57"/>
      <c r="N217" s="58"/>
      <c r="P217" s="2"/>
    </row>
    <row r="218" spans="1:16" x14ac:dyDescent="0.3">
      <c r="A218" s="27"/>
      <c r="B218" s="49" t="str">
        <f>IF(I218&lt;&gt;"",1+MAX(A$1:$B217),"")</f>
        <v/>
      </c>
      <c r="C218" s="81"/>
      <c r="D218" s="81"/>
      <c r="E218" s="87" t="s">
        <v>221</v>
      </c>
      <c r="F218" s="136">
        <v>39.17</v>
      </c>
      <c r="G218" s="137" t="s">
        <v>49</v>
      </c>
      <c r="H218" s="138">
        <v>10</v>
      </c>
      <c r="I218" s="80"/>
      <c r="J218" s="56"/>
      <c r="K218" s="56"/>
      <c r="L218" s="57"/>
      <c r="M218" s="57"/>
      <c r="N218" s="58"/>
      <c r="P218" s="2"/>
    </row>
    <row r="219" spans="1:16" x14ac:dyDescent="0.3">
      <c r="A219" s="27"/>
      <c r="B219" s="49">
        <f>IF(I219&lt;&gt;"",1+MAX(A$1:$B218),"")</f>
        <v>140</v>
      </c>
      <c r="C219" s="81" t="s">
        <v>365</v>
      </c>
      <c r="D219" s="81"/>
      <c r="E219" s="82" t="s">
        <v>217</v>
      </c>
      <c r="F219" s="83">
        <f>F218*H218*2</f>
        <v>783.40000000000009</v>
      </c>
      <c r="G219" s="54">
        <v>0.1</v>
      </c>
      <c r="H219" s="55">
        <f t="shared" ref="H219" si="91">F219*(1+G219)</f>
        <v>861.74000000000012</v>
      </c>
      <c r="I219" s="88" t="s">
        <v>50</v>
      </c>
      <c r="J219" s="56">
        <v>1.45</v>
      </c>
      <c r="K219" s="56">
        <v>0.85</v>
      </c>
      <c r="L219" s="57">
        <f t="shared" ref="L219" si="92">IF(I219&lt;&gt;"",H219*J219,"")</f>
        <v>1249.5230000000001</v>
      </c>
      <c r="M219" s="57">
        <f t="shared" ref="M219" si="93">IF(I219&lt;&gt;"",H219*K219,"")</f>
        <v>732.47900000000004</v>
      </c>
      <c r="N219" s="58">
        <f t="shared" ref="N219" si="94">IF(I219&lt;&gt;"",L219+M219,"")</f>
        <v>1982.0020000000002</v>
      </c>
      <c r="P219" s="2"/>
    </row>
    <row r="220" spans="1:16" x14ac:dyDescent="0.3">
      <c r="A220" s="27"/>
      <c r="B220" s="49">
        <f>IF(I220&lt;&gt;"",1+MAX(A$1:$B219),"")</f>
        <v>141</v>
      </c>
      <c r="C220" s="81" t="s">
        <v>365</v>
      </c>
      <c r="D220" s="81"/>
      <c r="E220" s="82" t="s">
        <v>218</v>
      </c>
      <c r="F220" s="83">
        <f>F218*H218</f>
        <v>391.70000000000005</v>
      </c>
      <c r="G220" s="54">
        <v>0.1</v>
      </c>
      <c r="H220" s="55">
        <f t="shared" ref="H220:H222" si="95">F220*(1+G220)</f>
        <v>430.87000000000006</v>
      </c>
      <c r="I220" s="88" t="s">
        <v>50</v>
      </c>
      <c r="J220" s="56">
        <v>1.85</v>
      </c>
      <c r="K220" s="56">
        <v>0.95</v>
      </c>
      <c r="L220" s="57">
        <f t="shared" ref="L220:L222" si="96">IF(I220&lt;&gt;"",H220*J220,"")</f>
        <v>797.10950000000014</v>
      </c>
      <c r="M220" s="57">
        <f t="shared" ref="M220:M222" si="97">IF(I220&lt;&gt;"",H220*K220,"")</f>
        <v>409.32650000000007</v>
      </c>
      <c r="N220" s="58">
        <f t="shared" ref="N220:N222" si="98">IF(I220&lt;&gt;"",L220+M220,"")</f>
        <v>1206.4360000000001</v>
      </c>
      <c r="P220" s="2"/>
    </row>
    <row r="221" spans="1:16" x14ac:dyDescent="0.3">
      <c r="A221" s="27"/>
      <c r="B221" s="49">
        <f>IF(I221&lt;&gt;"",1+MAX(A$1:$B220),"")</f>
        <v>142</v>
      </c>
      <c r="C221" s="81" t="s">
        <v>365</v>
      </c>
      <c r="D221" s="81"/>
      <c r="E221" s="82" t="s">
        <v>220</v>
      </c>
      <c r="F221" s="83">
        <f>F218*H218</f>
        <v>391.70000000000005</v>
      </c>
      <c r="G221" s="54">
        <v>0.1</v>
      </c>
      <c r="H221" s="55">
        <f t="shared" si="95"/>
        <v>430.87000000000006</v>
      </c>
      <c r="I221" s="88" t="s">
        <v>50</v>
      </c>
      <c r="J221" s="56">
        <v>0.45</v>
      </c>
      <c r="K221" s="56">
        <v>0.65</v>
      </c>
      <c r="L221" s="57">
        <f t="shared" si="96"/>
        <v>193.89150000000004</v>
      </c>
      <c r="M221" s="57">
        <f t="shared" si="97"/>
        <v>280.06550000000004</v>
      </c>
      <c r="N221" s="58">
        <f t="shared" si="98"/>
        <v>473.95700000000011</v>
      </c>
      <c r="P221" s="2"/>
    </row>
    <row r="222" spans="1:16" x14ac:dyDescent="0.3">
      <c r="A222" s="27"/>
      <c r="B222" s="49">
        <f>IF(I222&lt;&gt;"",1+MAX(A$1:$B221),"")</f>
        <v>143</v>
      </c>
      <c r="C222" s="81" t="s">
        <v>365</v>
      </c>
      <c r="D222" s="81"/>
      <c r="E222" s="82" t="s">
        <v>213</v>
      </c>
      <c r="F222" s="83">
        <f>F218*4</f>
        <v>156.68</v>
      </c>
      <c r="G222" s="54">
        <v>0.1</v>
      </c>
      <c r="H222" s="55">
        <f t="shared" si="95"/>
        <v>172.34800000000001</v>
      </c>
      <c r="I222" s="88" t="s">
        <v>49</v>
      </c>
      <c r="J222" s="56">
        <v>1.1000000000000001</v>
      </c>
      <c r="K222" s="56">
        <v>0.65</v>
      </c>
      <c r="L222" s="57">
        <f t="shared" si="96"/>
        <v>189.58280000000002</v>
      </c>
      <c r="M222" s="57">
        <f t="shared" si="97"/>
        <v>112.02620000000002</v>
      </c>
      <c r="N222" s="58">
        <f t="shared" si="98"/>
        <v>301.60900000000004</v>
      </c>
      <c r="P222" s="2"/>
    </row>
    <row r="223" spans="1:16" x14ac:dyDescent="0.3">
      <c r="A223" s="27"/>
      <c r="B223" s="49" t="str">
        <f>IF(I223&lt;&gt;"",1+MAX(A$1:$B222),"")</f>
        <v/>
      </c>
      <c r="C223" s="81"/>
      <c r="D223" s="81"/>
      <c r="E223" s="82"/>
      <c r="F223" s="83"/>
      <c r="G223" s="54"/>
      <c r="H223" s="55"/>
      <c r="I223" s="88"/>
      <c r="J223" s="56"/>
      <c r="K223" s="56"/>
      <c r="L223" s="57"/>
      <c r="M223" s="57"/>
      <c r="N223" s="58"/>
      <c r="P223" s="2"/>
    </row>
    <row r="224" spans="1:16" x14ac:dyDescent="0.3">
      <c r="A224" s="27"/>
      <c r="B224" s="49" t="str">
        <f>IF(I224&lt;&gt;"",1+MAX(A$1:$B223),"")</f>
        <v/>
      </c>
      <c r="C224" s="81"/>
      <c r="D224" s="81"/>
      <c r="E224" s="82"/>
      <c r="F224" s="83"/>
      <c r="G224" s="54"/>
      <c r="H224" s="55"/>
      <c r="I224" s="88"/>
      <c r="J224" s="56"/>
      <c r="K224" s="56"/>
      <c r="L224" s="57"/>
      <c r="M224" s="57"/>
      <c r="N224" s="58"/>
      <c r="P224" s="2"/>
    </row>
    <row r="225" spans="1:16" x14ac:dyDescent="0.3">
      <c r="A225" s="27"/>
      <c r="B225" s="49" t="str">
        <f>IF(I225&lt;&gt;"",1+MAX(A$1:$B224),"")</f>
        <v/>
      </c>
      <c r="C225" s="81"/>
      <c r="D225" s="81"/>
      <c r="E225" s="87" t="s">
        <v>223</v>
      </c>
      <c r="F225" s="136">
        <v>3</v>
      </c>
      <c r="G225" s="137" t="s">
        <v>49</v>
      </c>
      <c r="H225" s="138">
        <v>8</v>
      </c>
      <c r="I225" s="80"/>
      <c r="J225" s="56"/>
      <c r="K225" s="56"/>
      <c r="L225" s="57"/>
      <c r="M225" s="57"/>
      <c r="N225" s="58"/>
      <c r="P225" s="2"/>
    </row>
    <row r="226" spans="1:16" x14ac:dyDescent="0.3">
      <c r="A226" s="27"/>
      <c r="B226" s="49">
        <f>IF(I226&lt;&gt;"",1+MAX(A$1:$B225),"")</f>
        <v>144</v>
      </c>
      <c r="C226" s="81" t="s">
        <v>365</v>
      </c>
      <c r="D226" s="81"/>
      <c r="E226" s="82" t="s">
        <v>218</v>
      </c>
      <c r="F226" s="83">
        <f>F225*H225</f>
        <v>24</v>
      </c>
      <c r="G226" s="54">
        <v>0.1</v>
      </c>
      <c r="H226" s="55">
        <f t="shared" ref="H226:H231" si="99">F226*(1+G226)</f>
        <v>26.400000000000002</v>
      </c>
      <c r="I226" s="88" t="s">
        <v>50</v>
      </c>
      <c r="J226" s="56">
        <v>1.85</v>
      </c>
      <c r="K226" s="56">
        <v>0.95</v>
      </c>
      <c r="L226" s="57">
        <f t="shared" ref="L226:L231" si="100">IF(I226&lt;&gt;"",H226*J226,"")</f>
        <v>48.84</v>
      </c>
      <c r="M226" s="57">
        <f t="shared" ref="M226:M231" si="101">IF(I226&lt;&gt;"",H226*K226,"")</f>
        <v>25.080000000000002</v>
      </c>
      <c r="N226" s="58">
        <f t="shared" ref="N226:N231" si="102">IF(I226&lt;&gt;"",L226+M226,"")</f>
        <v>73.92</v>
      </c>
      <c r="P226" s="2"/>
    </row>
    <row r="227" spans="1:16" x14ac:dyDescent="0.3">
      <c r="A227" s="27"/>
      <c r="B227" s="49">
        <f>IF(I227&lt;&gt;"",1+MAX(A$1:$B226),"")</f>
        <v>145</v>
      </c>
      <c r="C227" s="81" t="s">
        <v>365</v>
      </c>
      <c r="D227" s="81"/>
      <c r="E227" s="82" t="s">
        <v>209</v>
      </c>
      <c r="F227" s="83">
        <f>F225*H225</f>
        <v>24</v>
      </c>
      <c r="G227" s="54">
        <v>0.1</v>
      </c>
      <c r="H227" s="55">
        <f t="shared" si="99"/>
        <v>26.400000000000002</v>
      </c>
      <c r="I227" s="88" t="s">
        <v>50</v>
      </c>
      <c r="J227" s="56">
        <v>0.45</v>
      </c>
      <c r="K227" s="56">
        <v>0.65</v>
      </c>
      <c r="L227" s="57">
        <f t="shared" si="100"/>
        <v>11.88</v>
      </c>
      <c r="M227" s="57">
        <f t="shared" si="101"/>
        <v>17.160000000000004</v>
      </c>
      <c r="N227" s="58">
        <f t="shared" si="102"/>
        <v>29.040000000000006</v>
      </c>
      <c r="P227" s="2"/>
    </row>
    <row r="228" spans="1:16" x14ac:dyDescent="0.3">
      <c r="A228" s="27"/>
      <c r="B228" s="49">
        <f>IF(I228&lt;&gt;"",1+MAX(A$1:$B227),"")</f>
        <v>146</v>
      </c>
      <c r="C228" s="81" t="s">
        <v>365</v>
      </c>
      <c r="D228" s="81"/>
      <c r="E228" s="82" t="s">
        <v>210</v>
      </c>
      <c r="F228" s="83">
        <f>F225*H225/1.33</f>
        <v>18.045112781954888</v>
      </c>
      <c r="G228" s="54">
        <v>0.1</v>
      </c>
      <c r="H228" s="55">
        <f t="shared" si="99"/>
        <v>19.849624060150379</v>
      </c>
      <c r="I228" s="88" t="s">
        <v>49</v>
      </c>
      <c r="J228" s="56">
        <v>1.4</v>
      </c>
      <c r="K228" s="56">
        <v>0.75</v>
      </c>
      <c r="L228" s="57">
        <f t="shared" si="100"/>
        <v>27.789473684210531</v>
      </c>
      <c r="M228" s="57">
        <f t="shared" si="101"/>
        <v>14.887218045112785</v>
      </c>
      <c r="N228" s="58">
        <f t="shared" si="102"/>
        <v>42.676691729323316</v>
      </c>
      <c r="P228" s="2"/>
    </row>
    <row r="229" spans="1:16" x14ac:dyDescent="0.3">
      <c r="A229" s="27"/>
      <c r="B229" s="49">
        <f>IF(I229&lt;&gt;"",1+MAX(A$1:$B228),"")</f>
        <v>147</v>
      </c>
      <c r="C229" s="81" t="s">
        <v>365</v>
      </c>
      <c r="D229" s="81"/>
      <c r="E229" s="82" t="s">
        <v>211</v>
      </c>
      <c r="F229" s="83">
        <f>F225*2</f>
        <v>6</v>
      </c>
      <c r="G229" s="54">
        <v>0.1</v>
      </c>
      <c r="H229" s="55">
        <f t="shared" si="99"/>
        <v>6.6000000000000005</v>
      </c>
      <c r="I229" s="88" t="s">
        <v>49</v>
      </c>
      <c r="J229" s="56">
        <v>1.1000000000000001</v>
      </c>
      <c r="K229" s="56">
        <v>0.75</v>
      </c>
      <c r="L229" s="57">
        <f t="shared" si="100"/>
        <v>7.2600000000000016</v>
      </c>
      <c r="M229" s="57">
        <f t="shared" si="101"/>
        <v>4.95</v>
      </c>
      <c r="N229" s="58">
        <f t="shared" si="102"/>
        <v>12.21</v>
      </c>
      <c r="P229" s="2"/>
    </row>
    <row r="230" spans="1:16" x14ac:dyDescent="0.3">
      <c r="A230" s="27"/>
      <c r="B230" s="49">
        <f>IF(I230&lt;&gt;"",1+MAX(A$1:$B229),"")</f>
        <v>148</v>
      </c>
      <c r="C230" s="81" t="s">
        <v>365</v>
      </c>
      <c r="D230" s="81"/>
      <c r="E230" s="82" t="s">
        <v>212</v>
      </c>
      <c r="F230" s="83">
        <f>F225</f>
        <v>3</v>
      </c>
      <c r="G230" s="54">
        <v>0.1</v>
      </c>
      <c r="H230" s="55">
        <f t="shared" si="99"/>
        <v>3.3000000000000003</v>
      </c>
      <c r="I230" s="88" t="s">
        <v>49</v>
      </c>
      <c r="J230" s="56">
        <v>1.25</v>
      </c>
      <c r="K230" s="56">
        <v>1.1000000000000001</v>
      </c>
      <c r="L230" s="57">
        <f t="shared" si="100"/>
        <v>4.125</v>
      </c>
      <c r="M230" s="57">
        <f t="shared" si="101"/>
        <v>3.6300000000000008</v>
      </c>
      <c r="N230" s="58">
        <f t="shared" si="102"/>
        <v>7.7550000000000008</v>
      </c>
      <c r="P230" s="2"/>
    </row>
    <row r="231" spans="1:16" x14ac:dyDescent="0.3">
      <c r="A231" s="27"/>
      <c r="B231" s="49">
        <f>IF(I231&lt;&gt;"",1+MAX(A$1:$B230),"")</f>
        <v>149</v>
      </c>
      <c r="C231" s="81" t="s">
        <v>365</v>
      </c>
      <c r="D231" s="81"/>
      <c r="E231" s="82" t="s">
        <v>213</v>
      </c>
      <c r="F231" s="83">
        <f>F225*2</f>
        <v>6</v>
      </c>
      <c r="G231" s="54">
        <v>0.1</v>
      </c>
      <c r="H231" s="55">
        <f t="shared" si="99"/>
        <v>6.6000000000000005</v>
      </c>
      <c r="I231" s="88" t="s">
        <v>49</v>
      </c>
      <c r="J231" s="56">
        <v>1.1000000000000001</v>
      </c>
      <c r="K231" s="56">
        <v>0.65</v>
      </c>
      <c r="L231" s="57">
        <f t="shared" si="100"/>
        <v>7.2600000000000016</v>
      </c>
      <c r="M231" s="57">
        <f t="shared" si="101"/>
        <v>4.2900000000000009</v>
      </c>
      <c r="N231" s="58">
        <f t="shared" si="102"/>
        <v>11.550000000000002</v>
      </c>
      <c r="P231" s="2"/>
    </row>
    <row r="232" spans="1:16" x14ac:dyDescent="0.3">
      <c r="A232" s="27"/>
      <c r="B232" s="49" t="str">
        <f>IF(I232&lt;&gt;"",1+MAX(A$1:$B231),"")</f>
        <v/>
      </c>
      <c r="C232" s="81"/>
      <c r="D232" s="81"/>
      <c r="E232" s="82"/>
      <c r="F232" s="83"/>
      <c r="G232" s="54"/>
      <c r="H232" s="55"/>
      <c r="I232" s="88"/>
      <c r="J232" s="56"/>
      <c r="K232" s="56"/>
      <c r="L232" s="57"/>
      <c r="M232" s="57"/>
      <c r="N232" s="58"/>
      <c r="P232" s="2"/>
    </row>
    <row r="233" spans="1:16" x14ac:dyDescent="0.3">
      <c r="A233" s="27"/>
      <c r="B233" s="49" t="str">
        <f>IF(I233&lt;&gt;"",1+MAX(A$1:$B232),"")</f>
        <v/>
      </c>
      <c r="C233" s="81"/>
      <c r="D233" s="81"/>
      <c r="E233" s="87" t="s">
        <v>224</v>
      </c>
      <c r="F233" s="136">
        <v>10</v>
      </c>
      <c r="G233" s="137" t="s">
        <v>49</v>
      </c>
      <c r="H233" s="138">
        <v>7</v>
      </c>
      <c r="I233" s="80"/>
      <c r="J233" s="56"/>
      <c r="K233" s="56"/>
      <c r="L233" s="57"/>
      <c r="M233" s="57"/>
      <c r="N233" s="58"/>
      <c r="P233" s="2"/>
    </row>
    <row r="234" spans="1:16" x14ac:dyDescent="0.3">
      <c r="A234" s="27"/>
      <c r="B234" s="49">
        <f>IF(I234&lt;&gt;"",1+MAX(A$1:$B233),"")</f>
        <v>150</v>
      </c>
      <c r="C234" s="81" t="s">
        <v>365</v>
      </c>
      <c r="D234" s="81"/>
      <c r="E234" s="82" t="s">
        <v>214</v>
      </c>
      <c r="F234" s="83">
        <f>F233*H233*2*2</f>
        <v>280</v>
      </c>
      <c r="G234" s="54">
        <v>0.1</v>
      </c>
      <c r="H234" s="55">
        <f t="shared" ref="H234:H239" si="103">F234*(1+G234)</f>
        <v>308</v>
      </c>
      <c r="I234" s="88" t="s">
        <v>50</v>
      </c>
      <c r="J234" s="56">
        <v>1.45</v>
      </c>
      <c r="K234" s="56">
        <v>0.85</v>
      </c>
      <c r="L234" s="57">
        <f t="shared" ref="L234:L239" si="104">IF(I234&lt;&gt;"",H234*J234,"")</f>
        <v>446.59999999999997</v>
      </c>
      <c r="M234" s="57">
        <f t="shared" ref="M234:M239" si="105">IF(I234&lt;&gt;"",H234*K234,"")</f>
        <v>261.8</v>
      </c>
      <c r="N234" s="58">
        <f t="shared" ref="N234:N239" si="106">IF(I234&lt;&gt;"",L234+M234,"")</f>
        <v>708.4</v>
      </c>
      <c r="P234" s="2"/>
    </row>
    <row r="235" spans="1:16" x14ac:dyDescent="0.3">
      <c r="A235" s="27"/>
      <c r="B235" s="49">
        <f>IF(I235&lt;&gt;"",1+MAX(A$1:$B234),"")</f>
        <v>151</v>
      </c>
      <c r="C235" s="81" t="s">
        <v>365</v>
      </c>
      <c r="D235" s="81"/>
      <c r="E235" s="82" t="s">
        <v>209</v>
      </c>
      <c r="F235" s="83">
        <f>F233*H233</f>
        <v>70</v>
      </c>
      <c r="G235" s="54">
        <v>0.1</v>
      </c>
      <c r="H235" s="55">
        <f t="shared" si="103"/>
        <v>77</v>
      </c>
      <c r="I235" s="88" t="s">
        <v>50</v>
      </c>
      <c r="J235" s="56">
        <v>0.45</v>
      </c>
      <c r="K235" s="56">
        <v>0.65</v>
      </c>
      <c r="L235" s="57">
        <f t="shared" si="104"/>
        <v>34.65</v>
      </c>
      <c r="M235" s="57">
        <f t="shared" si="105"/>
        <v>50.050000000000004</v>
      </c>
      <c r="N235" s="58">
        <f t="shared" si="106"/>
        <v>84.7</v>
      </c>
      <c r="P235" s="2"/>
    </row>
    <row r="236" spans="1:16" x14ac:dyDescent="0.3">
      <c r="A236" s="27"/>
      <c r="B236" s="49">
        <f>IF(I236&lt;&gt;"",1+MAX(A$1:$B235),"")</f>
        <v>152</v>
      </c>
      <c r="C236" s="81" t="s">
        <v>365</v>
      </c>
      <c r="D236" s="81"/>
      <c r="E236" s="82" t="s">
        <v>210</v>
      </c>
      <c r="F236" s="83">
        <f>F233*H233/1.33</f>
        <v>52.631578947368418</v>
      </c>
      <c r="G236" s="54">
        <v>0.1</v>
      </c>
      <c r="H236" s="55">
        <f t="shared" si="103"/>
        <v>57.894736842105267</v>
      </c>
      <c r="I236" s="88" t="s">
        <v>49</v>
      </c>
      <c r="J236" s="56">
        <v>1.4</v>
      </c>
      <c r="K236" s="56">
        <v>0.75</v>
      </c>
      <c r="L236" s="57">
        <f t="shared" si="104"/>
        <v>81.05263157894737</v>
      </c>
      <c r="M236" s="57">
        <f t="shared" si="105"/>
        <v>43.421052631578952</v>
      </c>
      <c r="N236" s="58">
        <f t="shared" si="106"/>
        <v>124.47368421052633</v>
      </c>
      <c r="P236" s="2"/>
    </row>
    <row r="237" spans="1:16" x14ac:dyDescent="0.3">
      <c r="A237" s="27"/>
      <c r="B237" s="49">
        <f>IF(I237&lt;&gt;"",1+MAX(A$1:$B236),"")</f>
        <v>153</v>
      </c>
      <c r="C237" s="81" t="s">
        <v>365</v>
      </c>
      <c r="D237" s="81"/>
      <c r="E237" s="82" t="s">
        <v>211</v>
      </c>
      <c r="F237" s="83">
        <f>F233*2</f>
        <v>20</v>
      </c>
      <c r="G237" s="54">
        <v>0.1</v>
      </c>
      <c r="H237" s="55">
        <f t="shared" si="103"/>
        <v>22</v>
      </c>
      <c r="I237" s="88" t="s">
        <v>49</v>
      </c>
      <c r="J237" s="56">
        <v>1.1000000000000001</v>
      </c>
      <c r="K237" s="56">
        <v>0.75</v>
      </c>
      <c r="L237" s="57">
        <f t="shared" si="104"/>
        <v>24.200000000000003</v>
      </c>
      <c r="M237" s="57">
        <f t="shared" si="105"/>
        <v>16.5</v>
      </c>
      <c r="N237" s="58">
        <f t="shared" si="106"/>
        <v>40.700000000000003</v>
      </c>
      <c r="P237" s="2"/>
    </row>
    <row r="238" spans="1:16" x14ac:dyDescent="0.3">
      <c r="A238" s="27"/>
      <c r="B238" s="49">
        <f>IF(I238&lt;&gt;"",1+MAX(A$1:$B237),"")</f>
        <v>154</v>
      </c>
      <c r="C238" s="81" t="s">
        <v>365</v>
      </c>
      <c r="D238" s="81"/>
      <c r="E238" s="82" t="s">
        <v>212</v>
      </c>
      <c r="F238" s="83">
        <f>F233</f>
        <v>10</v>
      </c>
      <c r="G238" s="54">
        <v>0.1</v>
      </c>
      <c r="H238" s="55">
        <f t="shared" si="103"/>
        <v>11</v>
      </c>
      <c r="I238" s="88" t="s">
        <v>49</v>
      </c>
      <c r="J238" s="56">
        <v>1.25</v>
      </c>
      <c r="K238" s="56">
        <v>1.1000000000000001</v>
      </c>
      <c r="L238" s="57">
        <f t="shared" si="104"/>
        <v>13.75</v>
      </c>
      <c r="M238" s="57">
        <f t="shared" si="105"/>
        <v>12.100000000000001</v>
      </c>
      <c r="N238" s="58">
        <f t="shared" si="106"/>
        <v>25.85</v>
      </c>
      <c r="P238" s="2"/>
    </row>
    <row r="239" spans="1:16" x14ac:dyDescent="0.3">
      <c r="A239" s="27"/>
      <c r="B239" s="49">
        <f>IF(I239&lt;&gt;"",1+MAX(A$1:$B238),"")</f>
        <v>155</v>
      </c>
      <c r="C239" s="81" t="s">
        <v>365</v>
      </c>
      <c r="D239" s="81"/>
      <c r="E239" s="82" t="s">
        <v>213</v>
      </c>
      <c r="F239" s="83">
        <f>F233*4</f>
        <v>40</v>
      </c>
      <c r="G239" s="54">
        <v>0.1</v>
      </c>
      <c r="H239" s="55">
        <f t="shared" si="103"/>
        <v>44</v>
      </c>
      <c r="I239" s="88" t="s">
        <v>49</v>
      </c>
      <c r="J239" s="56">
        <v>1.1000000000000001</v>
      </c>
      <c r="K239" s="56">
        <v>0.65</v>
      </c>
      <c r="L239" s="57">
        <f t="shared" si="104"/>
        <v>48.400000000000006</v>
      </c>
      <c r="M239" s="57">
        <f t="shared" si="105"/>
        <v>28.6</v>
      </c>
      <c r="N239" s="58">
        <f t="shared" si="106"/>
        <v>77</v>
      </c>
      <c r="P239" s="2"/>
    </row>
    <row r="240" spans="1:16" x14ac:dyDescent="0.3">
      <c r="A240" s="27"/>
      <c r="B240" s="49" t="str">
        <f>IF(I240&lt;&gt;"",1+MAX(A$1:$B239),"")</f>
        <v/>
      </c>
      <c r="C240" s="81"/>
      <c r="D240" s="81"/>
      <c r="E240" s="82"/>
      <c r="F240" s="83"/>
      <c r="G240" s="54"/>
      <c r="H240" s="55"/>
      <c r="I240" s="88"/>
      <c r="J240" s="56"/>
      <c r="K240" s="56"/>
      <c r="L240" s="57"/>
      <c r="M240" s="57"/>
      <c r="N240" s="58"/>
      <c r="P240" s="2"/>
    </row>
    <row r="241" spans="1:28" x14ac:dyDescent="0.3">
      <c r="A241" s="27"/>
      <c r="B241" s="49" t="str">
        <f>IF(I241&lt;&gt;"",1+MAX(A$1:$B240),"")</f>
        <v/>
      </c>
      <c r="C241" s="81"/>
      <c r="D241" s="81"/>
      <c r="E241" s="87" t="s">
        <v>225</v>
      </c>
      <c r="F241" s="136">
        <v>20</v>
      </c>
      <c r="G241" s="137" t="s">
        <v>49</v>
      </c>
      <c r="H241" s="138">
        <v>10</v>
      </c>
      <c r="I241" s="80"/>
      <c r="J241" s="56"/>
      <c r="K241" s="56"/>
      <c r="L241" s="57"/>
      <c r="M241" s="57"/>
      <c r="N241" s="58"/>
      <c r="P241" s="2"/>
    </row>
    <row r="242" spans="1:28" x14ac:dyDescent="0.3">
      <c r="A242" s="27"/>
      <c r="B242" s="49">
        <f>IF(I242&lt;&gt;"",1+MAX(A$1:$B241),"")</f>
        <v>156</v>
      </c>
      <c r="C242" s="81" t="s">
        <v>365</v>
      </c>
      <c r="D242" s="81"/>
      <c r="E242" s="82" t="s">
        <v>214</v>
      </c>
      <c r="F242" s="83">
        <f>F241*H241*2*2</f>
        <v>800</v>
      </c>
      <c r="G242" s="54">
        <v>0.1</v>
      </c>
      <c r="H242" s="55">
        <f t="shared" ref="H242:H247" si="107">F242*(1+G242)</f>
        <v>880.00000000000011</v>
      </c>
      <c r="I242" s="88" t="s">
        <v>50</v>
      </c>
      <c r="J242" s="56">
        <v>1.45</v>
      </c>
      <c r="K242" s="56">
        <v>0.85</v>
      </c>
      <c r="L242" s="57">
        <f t="shared" ref="L242:L247" si="108">IF(I242&lt;&gt;"",H242*J242,"")</f>
        <v>1276.0000000000002</v>
      </c>
      <c r="M242" s="57">
        <f t="shared" ref="M242:M247" si="109">IF(I242&lt;&gt;"",H242*K242,"")</f>
        <v>748.00000000000011</v>
      </c>
      <c r="N242" s="58">
        <f t="shared" ref="N242:N247" si="110">IF(I242&lt;&gt;"",L242+M242,"")</f>
        <v>2024.0000000000005</v>
      </c>
      <c r="P242" s="2"/>
    </row>
    <row r="243" spans="1:28" x14ac:dyDescent="0.3">
      <c r="A243" s="27"/>
      <c r="B243" s="49">
        <f>IF(I243&lt;&gt;"",1+MAX(A$1:$B242),"")</f>
        <v>157</v>
      </c>
      <c r="C243" s="81" t="s">
        <v>365</v>
      </c>
      <c r="D243" s="81"/>
      <c r="E243" s="82" t="s">
        <v>209</v>
      </c>
      <c r="F243" s="83">
        <f>F241*H241</f>
        <v>200</v>
      </c>
      <c r="G243" s="54">
        <v>0.1</v>
      </c>
      <c r="H243" s="55">
        <f t="shared" si="107"/>
        <v>220.00000000000003</v>
      </c>
      <c r="I243" s="88" t="s">
        <v>50</v>
      </c>
      <c r="J243" s="56">
        <v>0.45</v>
      </c>
      <c r="K243" s="56">
        <v>0.65</v>
      </c>
      <c r="L243" s="57">
        <f t="shared" si="108"/>
        <v>99.000000000000014</v>
      </c>
      <c r="M243" s="57">
        <f t="shared" si="109"/>
        <v>143.00000000000003</v>
      </c>
      <c r="N243" s="58">
        <f t="shared" si="110"/>
        <v>242.00000000000006</v>
      </c>
      <c r="P243" s="2"/>
    </row>
    <row r="244" spans="1:28" x14ac:dyDescent="0.3">
      <c r="A244" s="27"/>
      <c r="B244" s="49">
        <f>IF(I244&lt;&gt;"",1+MAX(A$1:$B243),"")</f>
        <v>158</v>
      </c>
      <c r="C244" s="81" t="s">
        <v>365</v>
      </c>
      <c r="D244" s="81"/>
      <c r="E244" s="82" t="s">
        <v>210</v>
      </c>
      <c r="F244" s="83">
        <f>F241*H241/1.33</f>
        <v>150.37593984962405</v>
      </c>
      <c r="G244" s="54">
        <v>0.1</v>
      </c>
      <c r="H244" s="55">
        <f t="shared" si="107"/>
        <v>165.41353383458647</v>
      </c>
      <c r="I244" s="88" t="s">
        <v>49</v>
      </c>
      <c r="J244" s="56">
        <v>1.4</v>
      </c>
      <c r="K244" s="56">
        <v>0.75</v>
      </c>
      <c r="L244" s="57">
        <f t="shared" si="108"/>
        <v>231.57894736842104</v>
      </c>
      <c r="M244" s="57">
        <f t="shared" si="109"/>
        <v>124.06015037593986</v>
      </c>
      <c r="N244" s="58">
        <f t="shared" si="110"/>
        <v>355.63909774436092</v>
      </c>
      <c r="P244" s="2"/>
    </row>
    <row r="245" spans="1:28" x14ac:dyDescent="0.3">
      <c r="A245" s="27"/>
      <c r="B245" s="49">
        <f>IF(I245&lt;&gt;"",1+MAX(A$1:$B244),"")</f>
        <v>159</v>
      </c>
      <c r="C245" s="81" t="s">
        <v>365</v>
      </c>
      <c r="D245" s="81"/>
      <c r="E245" s="82" t="s">
        <v>211</v>
      </c>
      <c r="F245" s="83">
        <f>F241*2</f>
        <v>40</v>
      </c>
      <c r="G245" s="54">
        <v>0.1</v>
      </c>
      <c r="H245" s="55">
        <f t="shared" si="107"/>
        <v>44</v>
      </c>
      <c r="I245" s="88" t="s">
        <v>49</v>
      </c>
      <c r="J245" s="56">
        <v>1.1000000000000001</v>
      </c>
      <c r="K245" s="56">
        <v>0.75</v>
      </c>
      <c r="L245" s="57">
        <f t="shared" si="108"/>
        <v>48.400000000000006</v>
      </c>
      <c r="M245" s="57">
        <f t="shared" si="109"/>
        <v>33</v>
      </c>
      <c r="N245" s="58">
        <f t="shared" si="110"/>
        <v>81.400000000000006</v>
      </c>
      <c r="P245" s="2"/>
    </row>
    <row r="246" spans="1:28" x14ac:dyDescent="0.3">
      <c r="A246" s="27"/>
      <c r="B246" s="49">
        <f>IF(I246&lt;&gt;"",1+MAX(A$1:$B245),"")</f>
        <v>160</v>
      </c>
      <c r="C246" s="81" t="s">
        <v>365</v>
      </c>
      <c r="D246" s="81"/>
      <c r="E246" s="82" t="s">
        <v>212</v>
      </c>
      <c r="F246" s="83">
        <f>F241</f>
        <v>20</v>
      </c>
      <c r="G246" s="54">
        <v>0.1</v>
      </c>
      <c r="H246" s="55">
        <f t="shared" si="107"/>
        <v>22</v>
      </c>
      <c r="I246" s="88" t="s">
        <v>49</v>
      </c>
      <c r="J246" s="56">
        <v>1.25</v>
      </c>
      <c r="K246" s="56">
        <v>1.1000000000000001</v>
      </c>
      <c r="L246" s="57">
        <f t="shared" si="108"/>
        <v>27.5</v>
      </c>
      <c r="M246" s="57">
        <f t="shared" si="109"/>
        <v>24.200000000000003</v>
      </c>
      <c r="N246" s="58">
        <f t="shared" si="110"/>
        <v>51.7</v>
      </c>
      <c r="P246" s="2"/>
    </row>
    <row r="247" spans="1:28" x14ac:dyDescent="0.3">
      <c r="A247" s="27"/>
      <c r="B247" s="49">
        <f>IF(I247&lt;&gt;"",1+MAX(A$1:$B246),"")</f>
        <v>161</v>
      </c>
      <c r="C247" s="81" t="s">
        <v>365</v>
      </c>
      <c r="D247" s="81"/>
      <c r="E247" s="82" t="s">
        <v>213</v>
      </c>
      <c r="F247" s="83">
        <f>F241*4</f>
        <v>80</v>
      </c>
      <c r="G247" s="54">
        <v>0.1</v>
      </c>
      <c r="H247" s="55">
        <f t="shared" si="107"/>
        <v>88</v>
      </c>
      <c r="I247" s="88" t="s">
        <v>49</v>
      </c>
      <c r="J247" s="56">
        <v>1.1000000000000001</v>
      </c>
      <c r="K247" s="56">
        <v>0.65</v>
      </c>
      <c r="L247" s="57">
        <f t="shared" si="108"/>
        <v>96.800000000000011</v>
      </c>
      <c r="M247" s="57">
        <f t="shared" si="109"/>
        <v>57.2</v>
      </c>
      <c r="N247" s="58">
        <f t="shared" si="110"/>
        <v>154</v>
      </c>
      <c r="P247" s="2"/>
    </row>
    <row r="248" spans="1:28" x14ac:dyDescent="0.3">
      <c r="A248" s="27"/>
      <c r="B248" s="49" t="str">
        <f>IF(I248&lt;&gt;"",1+MAX(A$1:$B247),"")</f>
        <v/>
      </c>
      <c r="C248" s="81"/>
      <c r="D248" s="81"/>
      <c r="E248" s="82"/>
      <c r="F248" s="83"/>
      <c r="G248" s="54"/>
      <c r="H248" s="55"/>
      <c r="I248" s="88"/>
      <c r="J248" s="56"/>
      <c r="K248" s="56"/>
      <c r="L248" s="57"/>
      <c r="M248" s="57"/>
      <c r="N248" s="58"/>
      <c r="P248" s="2"/>
    </row>
    <row r="249" spans="1:28" x14ac:dyDescent="0.3">
      <c r="A249" s="27"/>
      <c r="B249" s="49" t="str">
        <f>IF(I249&lt;&gt;"",1+MAX(A$1:$B248),"")</f>
        <v/>
      </c>
      <c r="C249" s="73"/>
      <c r="D249" s="74"/>
      <c r="E249" s="75" t="s">
        <v>44</v>
      </c>
      <c r="F249" s="55"/>
      <c r="G249" s="62"/>
      <c r="H249" s="63"/>
      <c r="I249" s="76"/>
      <c r="J249" s="56" t="s">
        <v>27</v>
      </c>
      <c r="K249" s="56" t="s">
        <v>27</v>
      </c>
      <c r="L249" s="57" t="str">
        <f t="shared" ref="L249" si="111">IF(I249&lt;&gt;"",H249*J249,"")</f>
        <v/>
      </c>
      <c r="M249" s="57" t="str">
        <f t="shared" ref="M249" si="112">IF(I249&lt;&gt;"",H249*K249,"")</f>
        <v/>
      </c>
      <c r="N249" s="58" t="str">
        <f t="shared" ref="N249" si="113">IF(I249&lt;&gt;"",L249+M249,"")</f>
        <v/>
      </c>
      <c r="O249" s="3"/>
      <c r="P249" s="2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46.8" x14ac:dyDescent="0.3">
      <c r="A250" s="27"/>
      <c r="B250" s="49">
        <f>IF(I250&lt;&gt;"",1+MAX(A$1:$B249),"")</f>
        <v>162</v>
      </c>
      <c r="C250" s="81" t="s">
        <v>366</v>
      </c>
      <c r="D250" s="81"/>
      <c r="E250" s="133" t="s">
        <v>250</v>
      </c>
      <c r="F250" s="86">
        <v>1549.29</v>
      </c>
      <c r="G250" s="54">
        <v>0.1</v>
      </c>
      <c r="H250" s="55">
        <f t="shared" ref="H250:H254" si="114">F250*(1+G250)</f>
        <v>1704.2190000000001</v>
      </c>
      <c r="I250" s="80" t="s">
        <v>50</v>
      </c>
      <c r="J250" s="56">
        <v>2.25</v>
      </c>
      <c r="K250" s="56">
        <v>5.25</v>
      </c>
      <c r="L250" s="57">
        <f t="shared" ref="L250:L254" si="115">IF(I250&lt;&gt;"",H250*J250,"")</f>
        <v>3834.4927500000003</v>
      </c>
      <c r="M250" s="57">
        <f t="shared" ref="M250:M254" si="116">IF(I250&lt;&gt;"",H250*K250,"")</f>
        <v>8947.1497500000005</v>
      </c>
      <c r="N250" s="58">
        <f t="shared" ref="N250:N254" si="117">IF(I250&lt;&gt;"",L250+M250,"")</f>
        <v>12781.642500000002</v>
      </c>
      <c r="P250" s="2"/>
    </row>
    <row r="251" spans="1:28" ht="46.8" x14ac:dyDescent="0.3">
      <c r="A251" s="27"/>
      <c r="B251" s="49">
        <f>IF(I251&lt;&gt;"",1+MAX(A$1:$B250),"")</f>
        <v>163</v>
      </c>
      <c r="C251" s="81" t="s">
        <v>366</v>
      </c>
      <c r="D251" s="81"/>
      <c r="E251" s="133" t="s">
        <v>249</v>
      </c>
      <c r="F251" s="86">
        <v>103.82</v>
      </c>
      <c r="G251" s="54">
        <v>0.1</v>
      </c>
      <c r="H251" s="55">
        <f t="shared" si="114"/>
        <v>114.202</v>
      </c>
      <c r="I251" s="80" t="s">
        <v>50</v>
      </c>
      <c r="J251" s="56">
        <v>1.5</v>
      </c>
      <c r="K251" s="56">
        <v>4.25</v>
      </c>
      <c r="L251" s="57">
        <f t="shared" si="115"/>
        <v>171.303</v>
      </c>
      <c r="M251" s="57">
        <f t="shared" si="116"/>
        <v>485.35849999999999</v>
      </c>
      <c r="N251" s="58">
        <f t="shared" si="117"/>
        <v>656.66149999999993</v>
      </c>
      <c r="P251" s="2"/>
    </row>
    <row r="252" spans="1:28" ht="46.8" x14ac:dyDescent="0.3">
      <c r="A252" s="27"/>
      <c r="B252" s="49">
        <f>IF(I252&lt;&gt;"",1+MAX(A$1:$B251),"")</f>
        <v>164</v>
      </c>
      <c r="C252" s="81" t="s">
        <v>366</v>
      </c>
      <c r="D252" s="81"/>
      <c r="E252" s="133" t="s">
        <v>251</v>
      </c>
      <c r="F252" s="86">
        <v>74.37</v>
      </c>
      <c r="G252" s="54">
        <v>0.1</v>
      </c>
      <c r="H252" s="55">
        <f t="shared" si="114"/>
        <v>81.807000000000016</v>
      </c>
      <c r="I252" s="80" t="s">
        <v>50</v>
      </c>
      <c r="J252" s="56">
        <v>5.5</v>
      </c>
      <c r="K252" s="56">
        <v>6.25</v>
      </c>
      <c r="L252" s="57">
        <f t="shared" si="115"/>
        <v>449.93850000000009</v>
      </c>
      <c r="M252" s="57">
        <f t="shared" si="116"/>
        <v>511.2937500000001</v>
      </c>
      <c r="N252" s="58">
        <f t="shared" si="117"/>
        <v>961.23225000000025</v>
      </c>
      <c r="P252" s="2"/>
    </row>
    <row r="253" spans="1:28" ht="46.8" x14ac:dyDescent="0.3">
      <c r="A253" s="27"/>
      <c r="B253" s="49">
        <f>IF(I253&lt;&gt;"",1+MAX(A$1:$B252),"")</f>
        <v>165</v>
      </c>
      <c r="C253" s="81" t="s">
        <v>366</v>
      </c>
      <c r="D253" s="81"/>
      <c r="E253" s="133" t="s">
        <v>252</v>
      </c>
      <c r="F253" s="86">
        <v>629.79999999999995</v>
      </c>
      <c r="G253" s="54">
        <v>0.1</v>
      </c>
      <c r="H253" s="55">
        <f t="shared" si="114"/>
        <v>692.78</v>
      </c>
      <c r="I253" s="80" t="s">
        <v>50</v>
      </c>
      <c r="J253" s="56">
        <v>5.5</v>
      </c>
      <c r="K253" s="56">
        <v>4.75</v>
      </c>
      <c r="L253" s="57">
        <f t="shared" si="115"/>
        <v>3810.29</v>
      </c>
      <c r="M253" s="57">
        <f t="shared" si="116"/>
        <v>3290.7049999999999</v>
      </c>
      <c r="N253" s="58">
        <f t="shared" si="117"/>
        <v>7100.9949999999999</v>
      </c>
      <c r="P253" s="2"/>
    </row>
    <row r="254" spans="1:28" x14ac:dyDescent="0.3">
      <c r="A254" s="27"/>
      <c r="B254" s="49">
        <f>IF(I254&lt;&gt;"",1+MAX(A$1:$B253),"")</f>
        <v>166</v>
      </c>
      <c r="C254" s="81"/>
      <c r="D254" s="81"/>
      <c r="E254" s="132" t="s">
        <v>253</v>
      </c>
      <c r="F254" s="86">
        <v>284.14999999999998</v>
      </c>
      <c r="G254" s="54">
        <v>0.1</v>
      </c>
      <c r="H254" s="55">
        <f t="shared" si="114"/>
        <v>312.565</v>
      </c>
      <c r="I254" s="80" t="s">
        <v>50</v>
      </c>
      <c r="J254" s="56">
        <v>1.75</v>
      </c>
      <c r="K254" s="56">
        <v>0.85</v>
      </c>
      <c r="L254" s="57">
        <f t="shared" si="115"/>
        <v>546.98874999999998</v>
      </c>
      <c r="M254" s="57">
        <f t="shared" si="116"/>
        <v>265.68025</v>
      </c>
      <c r="N254" s="58">
        <f t="shared" si="117"/>
        <v>812.66899999999998</v>
      </c>
      <c r="P254" s="2"/>
    </row>
    <row r="255" spans="1:28" x14ac:dyDescent="0.3">
      <c r="A255" s="27"/>
      <c r="B255" s="49" t="str">
        <f>IF(I255&lt;&gt;"",1+MAX(A$1:$B254),"")</f>
        <v/>
      </c>
      <c r="C255" s="81"/>
      <c r="D255" s="81"/>
      <c r="E255" s="82"/>
      <c r="F255" s="83"/>
      <c r="G255" s="54"/>
      <c r="H255" s="55"/>
      <c r="I255" s="80"/>
      <c r="J255" s="56"/>
      <c r="K255" s="56"/>
      <c r="L255" s="57"/>
      <c r="M255" s="57"/>
      <c r="N255" s="58"/>
      <c r="P255" s="2"/>
    </row>
    <row r="256" spans="1:28" x14ac:dyDescent="0.3">
      <c r="A256" s="27"/>
      <c r="B256" s="49" t="str">
        <f>IF(I256&lt;&gt;"",1+MAX(A$1:$B255),"")</f>
        <v/>
      </c>
      <c r="C256" s="81"/>
      <c r="D256" s="81"/>
      <c r="E256" s="87" t="s">
        <v>226</v>
      </c>
      <c r="F256" s="83"/>
      <c r="G256" s="54"/>
      <c r="H256" s="55"/>
      <c r="I256" s="80"/>
      <c r="J256" s="56"/>
      <c r="K256" s="56"/>
      <c r="L256" s="57"/>
      <c r="M256" s="57"/>
      <c r="N256" s="58"/>
      <c r="P256" s="2"/>
    </row>
    <row r="257" spans="1:16" x14ac:dyDescent="0.3">
      <c r="A257" s="27"/>
      <c r="B257" s="49">
        <f>IF(I257&lt;&gt;"",1+MAX(A$1:$B256),"")</f>
        <v>167</v>
      </c>
      <c r="C257" s="81" t="s">
        <v>366</v>
      </c>
      <c r="D257" s="81"/>
      <c r="E257" s="132" t="s">
        <v>227</v>
      </c>
      <c r="F257" s="86">
        <v>15.47</v>
      </c>
      <c r="G257" s="54">
        <v>0.1</v>
      </c>
      <c r="H257" s="55">
        <f t="shared" ref="H257:H260" si="118">F257*(1+G257)</f>
        <v>17.017000000000003</v>
      </c>
      <c r="I257" s="80" t="s">
        <v>49</v>
      </c>
      <c r="J257" s="56">
        <v>1.75</v>
      </c>
      <c r="K257" s="56">
        <v>2.25</v>
      </c>
      <c r="L257" s="57">
        <f t="shared" ref="L257:L260" si="119">IF(I257&lt;&gt;"",H257*J257,"")</f>
        <v>29.779750000000007</v>
      </c>
      <c r="M257" s="57">
        <f t="shared" ref="M257:M260" si="120">IF(I257&lt;&gt;"",H257*K257,"")</f>
        <v>38.288250000000005</v>
      </c>
      <c r="N257" s="58">
        <f t="shared" ref="N257:N260" si="121">IF(I257&lt;&gt;"",L257+M257,"")</f>
        <v>68.068000000000012</v>
      </c>
      <c r="P257" s="2"/>
    </row>
    <row r="258" spans="1:16" x14ac:dyDescent="0.3">
      <c r="A258" s="27"/>
      <c r="B258" s="49">
        <f>IF(I258&lt;&gt;"",1+MAX(A$1:$B257),"")</f>
        <v>168</v>
      </c>
      <c r="C258" s="81" t="s">
        <v>366</v>
      </c>
      <c r="D258" s="81"/>
      <c r="E258" s="132" t="s">
        <v>228</v>
      </c>
      <c r="F258" s="86">
        <v>12.72</v>
      </c>
      <c r="G258" s="54">
        <v>0.1</v>
      </c>
      <c r="H258" s="55">
        <f t="shared" si="118"/>
        <v>13.992000000000003</v>
      </c>
      <c r="I258" s="80" t="s">
        <v>49</v>
      </c>
      <c r="J258" s="56">
        <v>3.5</v>
      </c>
      <c r="K258" s="56">
        <v>8.5</v>
      </c>
      <c r="L258" s="57">
        <f t="shared" si="119"/>
        <v>48.972000000000008</v>
      </c>
      <c r="M258" s="57">
        <f t="shared" si="120"/>
        <v>118.93200000000002</v>
      </c>
      <c r="N258" s="58">
        <f t="shared" si="121"/>
        <v>167.90400000000002</v>
      </c>
      <c r="P258" s="2"/>
    </row>
    <row r="259" spans="1:16" x14ac:dyDescent="0.3">
      <c r="A259" s="27"/>
      <c r="B259" s="49">
        <f>IF(I259&lt;&gt;"",1+MAX(A$1:$B258),"")</f>
        <v>169</v>
      </c>
      <c r="C259" s="81" t="s">
        <v>366</v>
      </c>
      <c r="D259" s="81"/>
      <c r="E259" s="132" t="s">
        <v>229</v>
      </c>
      <c r="F259" s="86">
        <v>3.32</v>
      </c>
      <c r="G259" s="54">
        <v>0.1</v>
      </c>
      <c r="H259" s="55">
        <f t="shared" si="118"/>
        <v>3.6520000000000001</v>
      </c>
      <c r="I259" s="80" t="s">
        <v>49</v>
      </c>
      <c r="J259" s="56">
        <v>3.5</v>
      </c>
      <c r="K259" s="56">
        <v>6.5</v>
      </c>
      <c r="L259" s="57">
        <f t="shared" si="119"/>
        <v>12.782</v>
      </c>
      <c r="M259" s="57">
        <f t="shared" si="120"/>
        <v>23.738</v>
      </c>
      <c r="N259" s="58">
        <f t="shared" si="121"/>
        <v>36.519999999999996</v>
      </c>
      <c r="P259" s="2"/>
    </row>
    <row r="260" spans="1:16" x14ac:dyDescent="0.3">
      <c r="A260" s="27"/>
      <c r="B260" s="49">
        <f>IF(I260&lt;&gt;"",1+MAX(A$1:$B259),"")</f>
        <v>170</v>
      </c>
      <c r="C260" s="81" t="s">
        <v>366</v>
      </c>
      <c r="D260" s="81"/>
      <c r="E260" s="132" t="s">
        <v>230</v>
      </c>
      <c r="F260" s="86">
        <v>3.34</v>
      </c>
      <c r="G260" s="54">
        <v>0.1</v>
      </c>
      <c r="H260" s="55">
        <f t="shared" si="118"/>
        <v>3.6739999999999999</v>
      </c>
      <c r="I260" s="80" t="s">
        <v>49</v>
      </c>
      <c r="J260" s="56">
        <v>3</v>
      </c>
      <c r="K260" s="56">
        <v>4</v>
      </c>
      <c r="L260" s="57">
        <f t="shared" si="119"/>
        <v>11.022</v>
      </c>
      <c r="M260" s="57">
        <f t="shared" si="120"/>
        <v>14.696</v>
      </c>
      <c r="N260" s="58">
        <f t="shared" si="121"/>
        <v>25.718</v>
      </c>
      <c r="P260" s="2"/>
    </row>
    <row r="261" spans="1:16" x14ac:dyDescent="0.3">
      <c r="A261" s="27"/>
      <c r="B261" s="49" t="str">
        <f>IF(I261&lt;&gt;"",1+MAX(A$1:$B260),"")</f>
        <v/>
      </c>
      <c r="C261" s="81"/>
      <c r="D261" s="81"/>
      <c r="E261" s="82"/>
      <c r="F261" s="83"/>
      <c r="G261" s="54"/>
      <c r="H261" s="55"/>
      <c r="I261" s="80"/>
      <c r="J261" s="56"/>
      <c r="K261" s="56"/>
      <c r="L261" s="57"/>
      <c r="M261" s="57"/>
      <c r="N261" s="58"/>
      <c r="P261" s="2"/>
    </row>
    <row r="262" spans="1:16" x14ac:dyDescent="0.3">
      <c r="A262" s="27"/>
      <c r="B262" s="49" t="str">
        <f>IF(I262&lt;&gt;"",1+MAX(A$1:$B261),"")</f>
        <v/>
      </c>
      <c r="C262" s="81"/>
      <c r="D262" s="81"/>
      <c r="E262" s="87" t="s">
        <v>82</v>
      </c>
      <c r="F262" s="83"/>
      <c r="G262" s="54"/>
      <c r="H262" s="55"/>
      <c r="I262" s="80"/>
      <c r="J262" s="56"/>
      <c r="K262" s="56"/>
      <c r="L262" s="57"/>
      <c r="M262" s="57"/>
      <c r="N262" s="58"/>
      <c r="P262" s="2"/>
    </row>
    <row r="263" spans="1:16" ht="46.8" x14ac:dyDescent="0.3">
      <c r="A263" s="27"/>
      <c r="B263" s="49">
        <f>IF(I263&lt;&gt;"",1+MAX(A$1:$B262),"")</f>
        <v>171</v>
      </c>
      <c r="C263" s="81" t="s">
        <v>366</v>
      </c>
      <c r="D263" s="81"/>
      <c r="E263" s="133" t="s">
        <v>389</v>
      </c>
      <c r="F263" s="86">
        <v>535.53</v>
      </c>
      <c r="G263" s="54">
        <v>0.1</v>
      </c>
      <c r="H263" s="55">
        <f>F263*(1+G263)</f>
        <v>589.08299999999997</v>
      </c>
      <c r="I263" s="80" t="s">
        <v>49</v>
      </c>
      <c r="J263" s="56">
        <v>1.35</v>
      </c>
      <c r="K263" s="56">
        <v>1.1499999999999999</v>
      </c>
      <c r="L263" s="57">
        <f>IF(I263&lt;&gt;"",H263*J263,"")</f>
        <v>795.26205000000004</v>
      </c>
      <c r="M263" s="57">
        <f>IF(I263&lt;&gt;"",H263*K263,"")</f>
        <v>677.44544999999994</v>
      </c>
      <c r="N263" s="58">
        <f>IF(I263&lt;&gt;"",L263+M263,"")</f>
        <v>1472.7075</v>
      </c>
      <c r="P263" s="2"/>
    </row>
    <row r="264" spans="1:16" ht="46.8" x14ac:dyDescent="0.3">
      <c r="A264" s="27"/>
      <c r="B264" s="49">
        <f>IF(I264&lt;&gt;"",1+MAX(A$1:$B263),"")</f>
        <v>172</v>
      </c>
      <c r="C264" s="81" t="s">
        <v>366</v>
      </c>
      <c r="D264" s="81"/>
      <c r="E264" s="133" t="s">
        <v>254</v>
      </c>
      <c r="F264" s="86">
        <v>143</v>
      </c>
      <c r="G264" s="54">
        <v>0.1</v>
      </c>
      <c r="H264" s="55">
        <f t="shared" ref="H264" si="122">F264*(1+G264)</f>
        <v>157.30000000000001</v>
      </c>
      <c r="I264" s="80" t="s">
        <v>49</v>
      </c>
      <c r="J264" s="56">
        <v>6.5</v>
      </c>
      <c r="K264" s="56">
        <v>4.5</v>
      </c>
      <c r="L264" s="57">
        <f t="shared" ref="L264" si="123">IF(I264&lt;&gt;"",H264*J264,"")</f>
        <v>1022.45</v>
      </c>
      <c r="M264" s="57">
        <f t="shared" ref="M264" si="124">IF(I264&lt;&gt;"",H264*K264,"")</f>
        <v>707.85</v>
      </c>
      <c r="N264" s="58">
        <f t="shared" ref="N264" si="125">IF(I264&lt;&gt;"",L264+M264,"")</f>
        <v>1730.3000000000002</v>
      </c>
      <c r="P264" s="2"/>
    </row>
    <row r="265" spans="1:16" x14ac:dyDescent="0.3">
      <c r="A265" s="27"/>
      <c r="B265" s="49" t="str">
        <f>IF(I265&lt;&gt;"",1+MAX(A$1:$B264),"")</f>
        <v/>
      </c>
      <c r="C265" s="81"/>
      <c r="D265" s="81"/>
      <c r="E265" s="82"/>
      <c r="F265" s="83"/>
      <c r="G265" s="54"/>
      <c r="H265" s="55"/>
      <c r="I265" s="80"/>
      <c r="J265" s="56"/>
      <c r="K265" s="56"/>
      <c r="L265" s="57"/>
      <c r="M265" s="57"/>
      <c r="N265" s="58"/>
      <c r="P265" s="2"/>
    </row>
    <row r="266" spans="1:16" x14ac:dyDescent="0.3">
      <c r="A266" s="27"/>
      <c r="B266" s="49" t="str">
        <f>IF(I266&lt;&gt;"",1+MAX(A$1:$B265),"")</f>
        <v/>
      </c>
      <c r="C266" s="73"/>
      <c r="D266" s="51"/>
      <c r="E266" s="75" t="s">
        <v>59</v>
      </c>
      <c r="F266" s="84"/>
      <c r="G266" s="54"/>
      <c r="H266" s="55"/>
      <c r="I266" s="53"/>
      <c r="J266" s="56" t="s">
        <v>27</v>
      </c>
      <c r="K266" s="56" t="s">
        <v>27</v>
      </c>
      <c r="L266" s="57" t="str">
        <f>IF(I266&lt;&gt;"",H266*J266,"")</f>
        <v/>
      </c>
      <c r="M266" s="57" t="str">
        <f>IF(I266&lt;&gt;"",H266*K266,"")</f>
        <v/>
      </c>
      <c r="N266" s="58" t="str">
        <f>IF(I266&lt;&gt;"",L266+M266,"")</f>
        <v/>
      </c>
      <c r="P266" s="2"/>
    </row>
    <row r="267" spans="1:16" ht="46.8" x14ac:dyDescent="0.3">
      <c r="A267" s="27"/>
      <c r="B267" s="49">
        <f>IF(I267&lt;&gt;"",1+MAX(A$1:$B266),"")</f>
        <v>173</v>
      </c>
      <c r="C267" s="81" t="s">
        <v>367</v>
      </c>
      <c r="D267" s="81"/>
      <c r="E267" s="133" t="s">
        <v>247</v>
      </c>
      <c r="F267" s="86">
        <v>671.49</v>
      </c>
      <c r="G267" s="54">
        <v>0.1</v>
      </c>
      <c r="H267" s="55">
        <f>F267*(1+G267)</f>
        <v>738.63900000000012</v>
      </c>
      <c r="I267" s="80" t="s">
        <v>50</v>
      </c>
      <c r="J267" s="56">
        <v>3</v>
      </c>
      <c r="K267" s="56">
        <v>5</v>
      </c>
      <c r="L267" s="57">
        <f>IF(I267&lt;&gt;"",H267*J267,"")</f>
        <v>2215.9170000000004</v>
      </c>
      <c r="M267" s="57">
        <f>IF(I267&lt;&gt;"",H267*K267,"")</f>
        <v>3693.1950000000006</v>
      </c>
      <c r="N267" s="58">
        <f>IF(I267&lt;&gt;"",L267+M267,"")</f>
        <v>5909.112000000001</v>
      </c>
      <c r="P267" s="2"/>
    </row>
    <row r="268" spans="1:16" ht="46.8" x14ac:dyDescent="0.3">
      <c r="A268" s="27"/>
      <c r="B268" s="49">
        <f>IF(I268&lt;&gt;"",1+MAX(A$1:$B267),"")</f>
        <v>174</v>
      </c>
      <c r="C268" s="81" t="s">
        <v>367</v>
      </c>
      <c r="D268" s="81"/>
      <c r="E268" s="133" t="s">
        <v>248</v>
      </c>
      <c r="F268" s="86">
        <v>467.92</v>
      </c>
      <c r="G268" s="54">
        <v>0.1</v>
      </c>
      <c r="H268" s="55">
        <f t="shared" ref="H268:H269" si="126">F268*(1+G268)</f>
        <v>514.7120000000001</v>
      </c>
      <c r="I268" s="80" t="s">
        <v>50</v>
      </c>
      <c r="J268" s="56">
        <v>3</v>
      </c>
      <c r="K268" s="56">
        <v>5</v>
      </c>
      <c r="L268" s="57">
        <f t="shared" ref="L268:L269" si="127">IF(I268&lt;&gt;"",H268*J268,"")</f>
        <v>1544.1360000000004</v>
      </c>
      <c r="M268" s="57">
        <f t="shared" ref="M268:M269" si="128">IF(I268&lt;&gt;"",H268*K268,"")</f>
        <v>2573.5600000000004</v>
      </c>
      <c r="N268" s="58">
        <f t="shared" ref="N268:N269" si="129">IF(I268&lt;&gt;"",L268+M268,"")</f>
        <v>4117.6960000000008</v>
      </c>
      <c r="P268" s="2"/>
    </row>
    <row r="269" spans="1:16" x14ac:dyDescent="0.3">
      <c r="A269" s="27"/>
      <c r="B269" s="49">
        <f>IF(I269&lt;&gt;"",1+MAX(A$1:$B268),"")</f>
        <v>175</v>
      </c>
      <c r="C269" s="81" t="s">
        <v>367</v>
      </c>
      <c r="D269" s="81"/>
      <c r="E269" s="132" t="s">
        <v>231</v>
      </c>
      <c r="F269" s="86">
        <f>429.7+14+5.5</f>
        <v>449.2</v>
      </c>
      <c r="G269" s="54">
        <v>0.1</v>
      </c>
      <c r="H269" s="55">
        <f t="shared" si="126"/>
        <v>494.12</v>
      </c>
      <c r="I269" s="80" t="s">
        <v>50</v>
      </c>
      <c r="J269" s="56">
        <v>2.25</v>
      </c>
      <c r="K269" s="56">
        <v>3</v>
      </c>
      <c r="L269" s="57">
        <f t="shared" si="127"/>
        <v>1111.77</v>
      </c>
      <c r="M269" s="57">
        <f t="shared" si="128"/>
        <v>1482.3600000000001</v>
      </c>
      <c r="N269" s="58">
        <f t="shared" si="129"/>
        <v>2594.13</v>
      </c>
      <c r="P269" s="2"/>
    </row>
    <row r="270" spans="1:16" x14ac:dyDescent="0.3">
      <c r="A270" s="27"/>
      <c r="B270" s="49" t="str">
        <f>IF(I270&lt;&gt;"",1+MAX(A$1:$B269),"")</f>
        <v/>
      </c>
      <c r="C270" s="81"/>
      <c r="D270" s="81"/>
      <c r="E270" s="82"/>
      <c r="F270" s="83"/>
      <c r="G270" s="54"/>
      <c r="H270" s="55"/>
      <c r="I270" s="80"/>
      <c r="J270" s="56"/>
      <c r="K270" s="56"/>
      <c r="L270" s="57"/>
      <c r="M270" s="57"/>
      <c r="N270" s="58"/>
      <c r="P270" s="2"/>
    </row>
    <row r="271" spans="1:16" x14ac:dyDescent="0.3">
      <c r="A271" s="27"/>
      <c r="B271" s="49" t="str">
        <f>IF(I271&lt;&gt;"",1+MAX(A$1:$B270),"")</f>
        <v/>
      </c>
      <c r="C271" s="81"/>
      <c r="D271" s="81"/>
      <c r="E271" s="87" t="s">
        <v>234</v>
      </c>
      <c r="F271" s="83"/>
      <c r="G271" s="54"/>
      <c r="H271" s="55"/>
      <c r="I271" s="80"/>
      <c r="J271" s="56"/>
      <c r="K271" s="56"/>
      <c r="L271" s="57"/>
      <c r="M271" s="57"/>
      <c r="N271" s="58"/>
      <c r="P271" s="2"/>
    </row>
    <row r="272" spans="1:16" x14ac:dyDescent="0.3">
      <c r="A272" s="27"/>
      <c r="B272" s="49">
        <f>IF(I272&lt;&gt;"",1+MAX(A$1:$B271),"")</f>
        <v>176</v>
      </c>
      <c r="C272" s="81" t="s">
        <v>367</v>
      </c>
      <c r="D272" s="81"/>
      <c r="E272" s="82" t="s">
        <v>232</v>
      </c>
      <c r="F272" s="83">
        <f>5.5</f>
        <v>5.5</v>
      </c>
      <c r="G272" s="54">
        <v>0.1</v>
      </c>
      <c r="H272" s="55">
        <f t="shared" ref="H272" si="130">F272*(1+G272)</f>
        <v>6.0500000000000007</v>
      </c>
      <c r="I272" s="80" t="s">
        <v>50</v>
      </c>
      <c r="J272" s="56">
        <v>3.5</v>
      </c>
      <c r="K272" s="56">
        <v>1.75</v>
      </c>
      <c r="L272" s="57">
        <f t="shared" ref="L272" si="131">IF(I272&lt;&gt;"",H272*J272,"")</f>
        <v>21.175000000000004</v>
      </c>
      <c r="M272" s="57">
        <f t="shared" ref="M272" si="132">IF(I272&lt;&gt;"",H272*K272,"")</f>
        <v>10.587500000000002</v>
      </c>
      <c r="N272" s="58">
        <f t="shared" ref="N272" si="133">IF(I272&lt;&gt;"",L272+M272,"")</f>
        <v>31.762500000000006</v>
      </c>
      <c r="P272" s="2"/>
    </row>
    <row r="273" spans="1:28" x14ac:dyDescent="0.3">
      <c r="A273" s="27"/>
      <c r="B273" s="49">
        <f>IF(I273&lt;&gt;"",1+MAX(A$1:$B272),"")</f>
        <v>177</v>
      </c>
      <c r="C273" s="81" t="s">
        <v>367</v>
      </c>
      <c r="D273" s="81"/>
      <c r="E273" s="82" t="s">
        <v>233</v>
      </c>
      <c r="F273" s="83">
        <v>11</v>
      </c>
      <c r="G273" s="54">
        <v>0.1</v>
      </c>
      <c r="H273" s="55">
        <f t="shared" ref="H273" si="134">F273*(1+G273)</f>
        <v>12.100000000000001</v>
      </c>
      <c r="I273" s="80" t="s">
        <v>49</v>
      </c>
      <c r="J273" s="56">
        <v>1.25</v>
      </c>
      <c r="K273" s="56">
        <v>0.45</v>
      </c>
      <c r="L273" s="57">
        <f t="shared" ref="L273" si="135">IF(I273&lt;&gt;"",H273*J273,"")</f>
        <v>15.125000000000002</v>
      </c>
      <c r="M273" s="57">
        <f t="shared" ref="M273" si="136">IF(I273&lt;&gt;"",H273*K273,"")</f>
        <v>5.4450000000000012</v>
      </c>
      <c r="N273" s="58">
        <f t="shared" ref="N273" si="137">IF(I273&lt;&gt;"",L273+M273,"")</f>
        <v>20.570000000000004</v>
      </c>
      <c r="P273" s="2"/>
    </row>
    <row r="274" spans="1:28" x14ac:dyDescent="0.3">
      <c r="A274" s="27"/>
      <c r="B274" s="49" t="str">
        <f>IF(I274&lt;&gt;"",1+MAX(A$1:$B273),"")</f>
        <v/>
      </c>
      <c r="C274" s="81"/>
      <c r="D274" s="81"/>
      <c r="E274" s="82"/>
      <c r="F274" s="83"/>
      <c r="G274" s="54"/>
      <c r="H274" s="55"/>
      <c r="I274" s="80"/>
      <c r="J274" s="56"/>
      <c r="K274" s="56"/>
      <c r="L274" s="57"/>
      <c r="M274" s="57"/>
      <c r="N274" s="58"/>
      <c r="P274" s="2"/>
    </row>
    <row r="275" spans="1:28" x14ac:dyDescent="0.3">
      <c r="A275" s="27"/>
      <c r="B275" s="49" t="str">
        <f>IF(I275&lt;&gt;"",1+MAX(A$1:$B274),"")</f>
        <v/>
      </c>
      <c r="C275" s="73"/>
      <c r="D275" s="74"/>
      <c r="E275" s="75" t="s">
        <v>45</v>
      </c>
      <c r="F275" s="55"/>
      <c r="G275" s="62"/>
      <c r="H275" s="63"/>
      <c r="I275" s="76"/>
      <c r="J275" s="56" t="s">
        <v>27</v>
      </c>
      <c r="K275" s="56" t="s">
        <v>27</v>
      </c>
      <c r="L275" s="57" t="str">
        <f>IF(I275&lt;&gt;"",H275*J275,"")</f>
        <v/>
      </c>
      <c r="M275" s="57" t="str">
        <f>IF(I275&lt;&gt;"",H275*K275,"")</f>
        <v/>
      </c>
      <c r="N275" s="58" t="str">
        <f>IF(I275&lt;&gt;"",L275+M275,"")</f>
        <v/>
      </c>
      <c r="O275" s="3"/>
      <c r="P275" s="2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x14ac:dyDescent="0.3">
      <c r="A276" s="27"/>
      <c r="B276" s="49">
        <f>IF(I276&lt;&gt;"",1+MAX(A$1:$B275),"")</f>
        <v>178</v>
      </c>
      <c r="C276" s="81" t="s">
        <v>361</v>
      </c>
      <c r="D276" s="81"/>
      <c r="E276" s="82" t="s">
        <v>235</v>
      </c>
      <c r="F276" s="83">
        <v>522</v>
      </c>
      <c r="G276" s="54">
        <v>0.1</v>
      </c>
      <c r="H276" s="55">
        <f>F276*(1+G276)</f>
        <v>574.20000000000005</v>
      </c>
      <c r="I276" s="53" t="s">
        <v>50</v>
      </c>
      <c r="J276" s="56">
        <v>2.25</v>
      </c>
      <c r="K276" s="56">
        <v>3.5</v>
      </c>
      <c r="L276" s="57">
        <f>IF(I276&lt;&gt;"",H276*J276,"")</f>
        <v>1291.95</v>
      </c>
      <c r="M276" s="57">
        <f>IF(I276&lt;&gt;"",H276*K276,"")</f>
        <v>2009.7000000000003</v>
      </c>
      <c r="N276" s="58">
        <f>IF(I276&lt;&gt;"",L276+M276,"")</f>
        <v>3301.6500000000005</v>
      </c>
      <c r="P276" s="2"/>
    </row>
    <row r="277" spans="1:28" ht="46.8" x14ac:dyDescent="0.3">
      <c r="A277" s="27"/>
      <c r="B277" s="49">
        <f>IF(I277&lt;&gt;"",1+MAX(A$1:$B276),"")</f>
        <v>179</v>
      </c>
      <c r="C277" s="81" t="s">
        <v>361</v>
      </c>
      <c r="D277" s="81"/>
      <c r="E277" s="82" t="s">
        <v>243</v>
      </c>
      <c r="F277" s="83">
        <v>67</v>
      </c>
      <c r="G277" s="54">
        <v>0.1</v>
      </c>
      <c r="H277" s="55">
        <f t="shared" ref="H277:H278" si="138">F277*(1+G277)</f>
        <v>73.7</v>
      </c>
      <c r="I277" s="53" t="s">
        <v>50</v>
      </c>
      <c r="J277" s="56">
        <v>7.5</v>
      </c>
      <c r="K277" s="56">
        <v>5.75</v>
      </c>
      <c r="L277" s="57">
        <f t="shared" ref="L277:L278" si="139">IF(I277&lt;&gt;"",H277*J277,"")</f>
        <v>552.75</v>
      </c>
      <c r="M277" s="57">
        <f t="shared" ref="M277:M278" si="140">IF(I277&lt;&gt;"",H277*K277,"")</f>
        <v>423.77500000000003</v>
      </c>
      <c r="N277" s="58">
        <f t="shared" ref="N277:N278" si="141">IF(I277&lt;&gt;"",L277+M277,"")</f>
        <v>976.52500000000009</v>
      </c>
      <c r="P277" s="2"/>
    </row>
    <row r="278" spans="1:28" ht="46.8" x14ac:dyDescent="0.3">
      <c r="A278" s="27"/>
      <c r="B278" s="49">
        <f>IF(I278&lt;&gt;"",1+MAX(A$1:$B277),"")</f>
        <v>180</v>
      </c>
      <c r="C278" s="81" t="s">
        <v>361</v>
      </c>
      <c r="D278" s="81"/>
      <c r="E278" s="82" t="s">
        <v>242</v>
      </c>
      <c r="F278" s="83">
        <f>18*10</f>
        <v>180</v>
      </c>
      <c r="G278" s="54">
        <v>0.1</v>
      </c>
      <c r="H278" s="55">
        <f t="shared" si="138"/>
        <v>198.00000000000003</v>
      </c>
      <c r="I278" s="53" t="s">
        <v>50</v>
      </c>
      <c r="J278" s="56">
        <v>8.5</v>
      </c>
      <c r="K278" s="56">
        <v>5.5</v>
      </c>
      <c r="L278" s="57">
        <f t="shared" si="139"/>
        <v>1683.0000000000002</v>
      </c>
      <c r="M278" s="57">
        <f t="shared" si="140"/>
        <v>1089.0000000000002</v>
      </c>
      <c r="N278" s="58">
        <f t="shared" si="141"/>
        <v>2772.0000000000005</v>
      </c>
      <c r="P278" s="2"/>
    </row>
    <row r="279" spans="1:28" ht="46.8" x14ac:dyDescent="0.3">
      <c r="A279" s="27"/>
      <c r="B279" s="49">
        <f>IF(I279&lt;&gt;"",1+MAX(A$1:$B278),"")</f>
        <v>181</v>
      </c>
      <c r="C279" s="81" t="s">
        <v>361</v>
      </c>
      <c r="D279" s="81"/>
      <c r="E279" s="82" t="s">
        <v>244</v>
      </c>
      <c r="F279" s="83">
        <v>41</v>
      </c>
      <c r="G279" s="54">
        <v>0.1</v>
      </c>
      <c r="H279" s="55">
        <f t="shared" ref="H279" si="142">F279*(1+G279)</f>
        <v>45.1</v>
      </c>
      <c r="I279" s="53" t="s">
        <v>50</v>
      </c>
      <c r="J279" s="56">
        <v>2.5</v>
      </c>
      <c r="K279" s="56">
        <v>4.25</v>
      </c>
      <c r="L279" s="57">
        <f t="shared" ref="L279" si="143">IF(I279&lt;&gt;"",H279*J279,"")</f>
        <v>112.75</v>
      </c>
      <c r="M279" s="57">
        <f t="shared" ref="M279" si="144">IF(I279&lt;&gt;"",H279*K279,"")</f>
        <v>191.67500000000001</v>
      </c>
      <c r="N279" s="58">
        <f t="shared" ref="N279" si="145">IF(I279&lt;&gt;"",L279+M279,"")</f>
        <v>304.42500000000001</v>
      </c>
      <c r="P279" s="2"/>
    </row>
    <row r="280" spans="1:28" ht="31.2" x14ac:dyDescent="0.3">
      <c r="A280" s="27"/>
      <c r="B280" s="49">
        <f>IF(I280&lt;&gt;"",1+MAX(A$1:$B279),"")</f>
        <v>182</v>
      </c>
      <c r="C280" s="81" t="s">
        <v>361</v>
      </c>
      <c r="D280" s="81"/>
      <c r="E280" s="133" t="s">
        <v>256</v>
      </c>
      <c r="F280" s="86">
        <v>10.46</v>
      </c>
      <c r="G280" s="54">
        <v>0.1</v>
      </c>
      <c r="H280" s="55">
        <f t="shared" ref="H280" si="146">F280*(1+G280)</f>
        <v>11.506000000000002</v>
      </c>
      <c r="I280" s="53" t="s">
        <v>49</v>
      </c>
      <c r="J280" s="56">
        <v>2</v>
      </c>
      <c r="K280" s="56">
        <v>3.5</v>
      </c>
      <c r="L280" s="57">
        <f t="shared" ref="L280" si="147">IF(I280&lt;&gt;"",H280*J280,"")</f>
        <v>23.012000000000004</v>
      </c>
      <c r="M280" s="57">
        <f t="shared" ref="M280" si="148">IF(I280&lt;&gt;"",H280*K280,"")</f>
        <v>40.271000000000008</v>
      </c>
      <c r="N280" s="58">
        <f t="shared" ref="N280" si="149">IF(I280&lt;&gt;"",L280+M280,"")</f>
        <v>63.283000000000015</v>
      </c>
      <c r="P280" s="2"/>
    </row>
    <row r="281" spans="1:28" x14ac:dyDescent="0.3">
      <c r="A281" s="27"/>
      <c r="B281" s="49" t="str">
        <f>IF(I281&lt;&gt;"",1+MAX(A$1:$B280),"")</f>
        <v/>
      </c>
      <c r="C281" s="81"/>
      <c r="D281" s="81"/>
      <c r="E281" s="82"/>
      <c r="F281" s="83"/>
      <c r="G281" s="54"/>
      <c r="H281" s="55"/>
      <c r="I281" s="53"/>
      <c r="J281" s="56"/>
      <c r="K281" s="56"/>
      <c r="L281" s="57"/>
      <c r="M281" s="57"/>
      <c r="N281" s="58"/>
      <c r="P281" s="2"/>
    </row>
    <row r="282" spans="1:28" x14ac:dyDescent="0.3">
      <c r="A282" s="27"/>
      <c r="B282" s="49" t="str">
        <f>IF(I282&lt;&gt;"",1+MAX(A$1:$B281),"")</f>
        <v/>
      </c>
      <c r="C282" s="73"/>
      <c r="D282" s="74"/>
      <c r="E282" s="75" t="s">
        <v>46</v>
      </c>
      <c r="F282" s="55"/>
      <c r="G282" s="62"/>
      <c r="H282" s="63"/>
      <c r="I282" s="76"/>
      <c r="J282" s="56" t="s">
        <v>27</v>
      </c>
      <c r="K282" s="56" t="s">
        <v>27</v>
      </c>
      <c r="L282" s="57" t="str">
        <f t="shared" ref="L282:L287" si="150">IF(I282&lt;&gt;"",H282*J282,"")</f>
        <v/>
      </c>
      <c r="M282" s="57" t="str">
        <f t="shared" ref="M282:M287" si="151">IF(I282&lt;&gt;"",H282*K282,"")</f>
        <v/>
      </c>
      <c r="N282" s="58" t="str">
        <f t="shared" ref="N282:N287" si="152">IF(I282&lt;&gt;"",L282+M282,"")</f>
        <v/>
      </c>
      <c r="O282" s="3"/>
      <c r="P282" s="2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46.8" x14ac:dyDescent="0.3">
      <c r="A283" s="27"/>
      <c r="B283" s="49">
        <f>IF(I283&lt;&gt;"",1+MAX(A$1:$B282),"")</f>
        <v>183</v>
      </c>
      <c r="C283" s="51" t="s">
        <v>354</v>
      </c>
      <c r="D283" s="51"/>
      <c r="E283" s="82" t="s">
        <v>237</v>
      </c>
      <c r="F283" s="83">
        <f>8614-F284-F276-F277-F278-F279</f>
        <v>7104</v>
      </c>
      <c r="G283" s="62">
        <v>0.1</v>
      </c>
      <c r="H283" s="63">
        <f>(1+G283)*F283</f>
        <v>7814.4000000000005</v>
      </c>
      <c r="I283" s="80" t="s">
        <v>50</v>
      </c>
      <c r="J283" s="56">
        <v>1.1000000000000001</v>
      </c>
      <c r="K283" s="56">
        <v>0.5</v>
      </c>
      <c r="L283" s="57">
        <f t="shared" si="150"/>
        <v>8595.840000000002</v>
      </c>
      <c r="M283" s="57">
        <f t="shared" si="151"/>
        <v>3907.2000000000003</v>
      </c>
      <c r="N283" s="58">
        <f t="shared" si="152"/>
        <v>12503.040000000003</v>
      </c>
      <c r="P283" s="2"/>
    </row>
    <row r="284" spans="1:28" ht="46.8" x14ac:dyDescent="0.3">
      <c r="A284" s="27"/>
      <c r="B284" s="49">
        <f>IF(I284&lt;&gt;"",1+MAX(A$1:$B283),"")</f>
        <v>184</v>
      </c>
      <c r="C284" s="51" t="s">
        <v>366</v>
      </c>
      <c r="D284" s="51"/>
      <c r="E284" s="82" t="s">
        <v>238</v>
      </c>
      <c r="F284" s="83">
        <f>70*10</f>
        <v>700</v>
      </c>
      <c r="G284" s="62">
        <v>0.1</v>
      </c>
      <c r="H284" s="63">
        <f>(1+G284)*F284</f>
        <v>770.00000000000011</v>
      </c>
      <c r="I284" s="80" t="s">
        <v>50</v>
      </c>
      <c r="J284" s="56">
        <v>1.1000000000000001</v>
      </c>
      <c r="K284" s="56">
        <v>0.5</v>
      </c>
      <c r="L284" s="57">
        <f t="shared" si="150"/>
        <v>847.00000000000023</v>
      </c>
      <c r="M284" s="57">
        <f t="shared" si="151"/>
        <v>385.00000000000006</v>
      </c>
      <c r="N284" s="58">
        <f t="shared" si="152"/>
        <v>1232.0000000000002</v>
      </c>
      <c r="P284" s="2"/>
    </row>
    <row r="285" spans="1:28" ht="31.2" x14ac:dyDescent="0.3">
      <c r="A285" s="27"/>
      <c r="B285" s="49">
        <f>IF(I285&lt;&gt;"",1+MAX(A$1:$B284),"")</f>
        <v>185</v>
      </c>
      <c r="C285" s="51" t="s">
        <v>353</v>
      </c>
      <c r="D285" s="51"/>
      <c r="E285" s="82" t="s">
        <v>255</v>
      </c>
      <c r="F285" s="83">
        <v>161</v>
      </c>
      <c r="G285" s="62">
        <v>0.1</v>
      </c>
      <c r="H285" s="63">
        <f>(1+G285)*F285</f>
        <v>177.10000000000002</v>
      </c>
      <c r="I285" s="80" t="s">
        <v>50</v>
      </c>
      <c r="J285" s="56">
        <v>1.35</v>
      </c>
      <c r="K285" s="56">
        <v>0.7</v>
      </c>
      <c r="L285" s="57">
        <f t="shared" si="150"/>
        <v>239.08500000000004</v>
      </c>
      <c r="M285" s="57">
        <f t="shared" si="151"/>
        <v>123.97000000000001</v>
      </c>
      <c r="N285" s="58">
        <f t="shared" si="152"/>
        <v>363.05500000000006</v>
      </c>
      <c r="P285" s="2"/>
    </row>
    <row r="286" spans="1:28" ht="46.8" x14ac:dyDescent="0.3">
      <c r="A286" s="27"/>
      <c r="B286" s="49">
        <f>IF(I286&lt;&gt;"",1+MAX(A$1:$B285),"")</f>
        <v>186</v>
      </c>
      <c r="C286" s="81" t="s">
        <v>367</v>
      </c>
      <c r="D286" s="51"/>
      <c r="E286" s="82" t="s">
        <v>236</v>
      </c>
      <c r="F286" s="83">
        <v>449</v>
      </c>
      <c r="G286" s="62">
        <v>0.1</v>
      </c>
      <c r="H286" s="63">
        <f>(1+G286)*F286</f>
        <v>493.90000000000003</v>
      </c>
      <c r="I286" s="80" t="s">
        <v>50</v>
      </c>
      <c r="J286" s="56">
        <v>1.2</v>
      </c>
      <c r="K286" s="56">
        <v>0.5</v>
      </c>
      <c r="L286" s="57">
        <f t="shared" si="150"/>
        <v>592.68000000000006</v>
      </c>
      <c r="M286" s="57">
        <f t="shared" si="151"/>
        <v>246.95000000000002</v>
      </c>
      <c r="N286" s="58">
        <f t="shared" si="152"/>
        <v>839.63000000000011</v>
      </c>
      <c r="P286" s="2"/>
    </row>
    <row r="287" spans="1:28" ht="62.4" x14ac:dyDescent="0.3">
      <c r="A287" s="27"/>
      <c r="B287" s="49">
        <f>IF(I287&lt;&gt;"",1+MAX(A$1:$B286),"")</f>
        <v>187</v>
      </c>
      <c r="C287" s="51" t="s">
        <v>363</v>
      </c>
      <c r="D287" s="51"/>
      <c r="E287" s="82" t="s">
        <v>239</v>
      </c>
      <c r="F287" s="83">
        <v>14</v>
      </c>
      <c r="G287" s="62">
        <v>0</v>
      </c>
      <c r="H287" s="63">
        <f>(1+G287)*F287</f>
        <v>14</v>
      </c>
      <c r="I287" s="80" t="s">
        <v>28</v>
      </c>
      <c r="J287" s="56">
        <v>85</v>
      </c>
      <c r="K287" s="56">
        <v>25</v>
      </c>
      <c r="L287" s="57">
        <f t="shared" si="150"/>
        <v>1190</v>
      </c>
      <c r="M287" s="57">
        <f t="shared" si="151"/>
        <v>350</v>
      </c>
      <c r="N287" s="58">
        <f t="shared" si="152"/>
        <v>1540</v>
      </c>
      <c r="P287" s="2"/>
    </row>
    <row r="288" spans="1:28" ht="46.8" x14ac:dyDescent="0.3">
      <c r="A288" s="27"/>
      <c r="B288" s="49">
        <f>IF(I288&lt;&gt;"",1+MAX(A$1:$B287),"")</f>
        <v>188</v>
      </c>
      <c r="C288" s="51" t="s">
        <v>363</v>
      </c>
      <c r="D288" s="51"/>
      <c r="E288" s="82" t="s">
        <v>240</v>
      </c>
      <c r="F288" s="83">
        <v>139</v>
      </c>
      <c r="G288" s="62">
        <v>0.1</v>
      </c>
      <c r="H288" s="63">
        <f t="shared" ref="H288:H289" si="153">(1+G288)*F288</f>
        <v>152.9</v>
      </c>
      <c r="I288" s="80" t="s">
        <v>49</v>
      </c>
      <c r="J288" s="56">
        <v>1.1499999999999999</v>
      </c>
      <c r="K288" s="56">
        <v>0.45</v>
      </c>
      <c r="L288" s="57">
        <f t="shared" ref="L288:L289" si="154">IF(I288&lt;&gt;"",H288*J288,"")</f>
        <v>175.83499999999998</v>
      </c>
      <c r="M288" s="57">
        <f t="shared" ref="M288:M289" si="155">IF(I288&lt;&gt;"",H288*K288,"")</f>
        <v>68.805000000000007</v>
      </c>
      <c r="N288" s="58">
        <f t="shared" ref="N288:N289" si="156">IF(I288&lt;&gt;"",L288+M288,"")</f>
        <v>244.64</v>
      </c>
      <c r="P288" s="2"/>
    </row>
    <row r="289" spans="1:28" ht="46.8" x14ac:dyDescent="0.3">
      <c r="A289" s="27"/>
      <c r="B289" s="49">
        <f>IF(I289&lt;&gt;"",1+MAX(A$1:$B288),"")</f>
        <v>189</v>
      </c>
      <c r="C289" s="51" t="s">
        <v>351</v>
      </c>
      <c r="D289" s="51"/>
      <c r="E289" s="82" t="s">
        <v>241</v>
      </c>
      <c r="F289" s="83">
        <v>16</v>
      </c>
      <c r="G289" s="62">
        <v>0.1</v>
      </c>
      <c r="H289" s="63">
        <f t="shared" si="153"/>
        <v>17.600000000000001</v>
      </c>
      <c r="I289" s="80" t="s">
        <v>49</v>
      </c>
      <c r="J289" s="56">
        <v>4.75</v>
      </c>
      <c r="K289" s="56">
        <v>1.5</v>
      </c>
      <c r="L289" s="57">
        <f t="shared" si="154"/>
        <v>83.600000000000009</v>
      </c>
      <c r="M289" s="57">
        <f t="shared" si="155"/>
        <v>26.400000000000002</v>
      </c>
      <c r="N289" s="58">
        <f t="shared" si="156"/>
        <v>110.00000000000001</v>
      </c>
      <c r="P289" s="2"/>
    </row>
    <row r="290" spans="1:28" x14ac:dyDescent="0.3">
      <c r="A290" s="27"/>
      <c r="B290" s="49" t="str">
        <f>IF(I290&lt;&gt;"",1+MAX(A$1:$B289),"")</f>
        <v/>
      </c>
      <c r="C290" s="51"/>
      <c r="D290" s="51"/>
      <c r="E290" s="52"/>
      <c r="F290" s="55"/>
      <c r="G290" s="62"/>
      <c r="H290" s="63"/>
      <c r="I290" s="53"/>
      <c r="J290" s="56" t="s">
        <v>27</v>
      </c>
      <c r="K290" s="56" t="s">
        <v>27</v>
      </c>
      <c r="L290" s="57" t="str">
        <f>IF(I290&lt;&gt;"",H290*J290,"")</f>
        <v/>
      </c>
      <c r="M290" s="57" t="str">
        <f>IF(I290&lt;&gt;"",H290*K290,"")</f>
        <v/>
      </c>
      <c r="N290" s="58" t="str">
        <f>IF(I290&lt;&gt;"",L290+M290,"")</f>
        <v/>
      </c>
      <c r="P290" s="2"/>
    </row>
    <row r="291" spans="1:28" x14ac:dyDescent="0.3">
      <c r="A291" s="18"/>
      <c r="B291" s="49" t="str">
        <f>IF(I291&lt;&gt;"",1+MAX(A$1:$B290),"")</f>
        <v/>
      </c>
      <c r="C291" s="50"/>
      <c r="D291" s="53"/>
      <c r="E291" s="64" t="s">
        <v>2</v>
      </c>
      <c r="F291" s="59"/>
      <c r="G291" s="59"/>
      <c r="H291" s="55"/>
      <c r="I291" s="59"/>
      <c r="J291" s="79" t="s">
        <v>27</v>
      </c>
      <c r="K291" s="79" t="s">
        <v>27</v>
      </c>
      <c r="L291" s="66">
        <f>SUM(L187:L290)</f>
        <v>44578.603326315795</v>
      </c>
      <c r="M291" s="66">
        <f>SUM(M187:M290)</f>
        <v>40298.431546240616</v>
      </c>
      <c r="N291" s="67">
        <f>SUM(N187:N290)</f>
        <v>84877.034872556411</v>
      </c>
      <c r="O291" s="4"/>
      <c r="P291" s="2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x14ac:dyDescent="0.3">
      <c r="A292" s="27"/>
      <c r="B292" s="49" t="str">
        <f>IF(I292&lt;&gt;"",1+MAX(A$1:$B291),"")</f>
        <v/>
      </c>
      <c r="C292" s="68"/>
      <c r="D292" s="69">
        <v>10</v>
      </c>
      <c r="E292" s="70" t="s">
        <v>47</v>
      </c>
      <c r="F292" s="69"/>
      <c r="G292" s="69"/>
      <c r="H292" s="69"/>
      <c r="I292" s="69"/>
      <c r="J292" s="71" t="s">
        <v>27</v>
      </c>
      <c r="K292" s="71" t="s">
        <v>27</v>
      </c>
      <c r="L292" s="69"/>
      <c r="M292" s="69"/>
      <c r="N292" s="72"/>
      <c r="P292" s="2"/>
    </row>
    <row r="293" spans="1:28" x14ac:dyDescent="0.3">
      <c r="A293" s="27"/>
      <c r="B293" s="49" t="str">
        <f>IF(I293&lt;&gt;"",1+MAX(A$1:$B292),"")</f>
        <v/>
      </c>
      <c r="C293" s="51"/>
      <c r="D293" s="51"/>
      <c r="E293" s="75" t="s">
        <v>57</v>
      </c>
      <c r="F293" s="86"/>
      <c r="G293" s="62"/>
      <c r="H293" s="63"/>
      <c r="I293" s="80"/>
      <c r="J293" s="56" t="s">
        <v>27</v>
      </c>
      <c r="K293" s="56" t="s">
        <v>27</v>
      </c>
      <c r="L293" s="57" t="str">
        <f t="shared" ref="L293:L301" si="157">IF(I293&lt;&gt;"",H293*J293,"")</f>
        <v/>
      </c>
      <c r="M293" s="57" t="str">
        <f t="shared" ref="M293:M301" si="158">IF(I293&lt;&gt;"",H293*K293,"")</f>
        <v/>
      </c>
      <c r="N293" s="58" t="str">
        <f t="shared" ref="N293:N301" si="159">IF(I293&lt;&gt;"",L293+M293,"")</f>
        <v/>
      </c>
      <c r="P293" s="2"/>
    </row>
    <row r="294" spans="1:28" x14ac:dyDescent="0.3">
      <c r="A294" s="27"/>
      <c r="B294" s="49">
        <f>IF(I294&lt;&gt;"",1+MAX(A$1:$B293),"")</f>
        <v>190</v>
      </c>
      <c r="C294" s="81" t="s">
        <v>354</v>
      </c>
      <c r="D294" s="81"/>
      <c r="E294" s="132" t="s">
        <v>257</v>
      </c>
      <c r="F294" s="86">
        <v>2</v>
      </c>
      <c r="G294" s="62">
        <v>0</v>
      </c>
      <c r="H294" s="63">
        <f t="shared" ref="H294:H299" si="160">(1+G294)*F294</f>
        <v>2</v>
      </c>
      <c r="I294" s="80" t="s">
        <v>28</v>
      </c>
      <c r="J294" s="89">
        <v>35</v>
      </c>
      <c r="K294" s="89">
        <v>55</v>
      </c>
      <c r="L294" s="57">
        <f t="shared" si="157"/>
        <v>70</v>
      </c>
      <c r="M294" s="57">
        <f t="shared" si="158"/>
        <v>110</v>
      </c>
      <c r="N294" s="58">
        <f t="shared" si="159"/>
        <v>180</v>
      </c>
      <c r="P294" s="2"/>
    </row>
    <row r="295" spans="1:28" x14ac:dyDescent="0.3">
      <c r="A295" s="27"/>
      <c r="B295" s="49">
        <f>IF(I295&lt;&gt;"",1+MAX(A$1:$B294),"")</f>
        <v>191</v>
      </c>
      <c r="C295" s="81" t="s">
        <v>362</v>
      </c>
      <c r="D295" s="81"/>
      <c r="E295" s="132" t="s">
        <v>369</v>
      </c>
      <c r="F295" s="86">
        <v>1</v>
      </c>
      <c r="G295" s="62">
        <v>0</v>
      </c>
      <c r="H295" s="63">
        <f t="shared" si="160"/>
        <v>1</v>
      </c>
      <c r="I295" s="80" t="s">
        <v>28</v>
      </c>
      <c r="J295" s="89">
        <v>35</v>
      </c>
      <c r="K295" s="89">
        <v>55</v>
      </c>
      <c r="L295" s="57">
        <f t="shared" si="157"/>
        <v>35</v>
      </c>
      <c r="M295" s="57">
        <f t="shared" si="158"/>
        <v>55</v>
      </c>
      <c r="N295" s="58">
        <f t="shared" si="159"/>
        <v>90</v>
      </c>
      <c r="P295" s="2"/>
    </row>
    <row r="296" spans="1:28" x14ac:dyDescent="0.3">
      <c r="A296" s="27"/>
      <c r="B296" s="49">
        <f>IF(I296&lt;&gt;"",1+MAX(A$1:$B295),"")</f>
        <v>192</v>
      </c>
      <c r="C296" s="81" t="s">
        <v>362</v>
      </c>
      <c r="D296" s="81"/>
      <c r="E296" s="132" t="s">
        <v>258</v>
      </c>
      <c r="F296" s="86">
        <v>2</v>
      </c>
      <c r="G296" s="62">
        <v>0</v>
      </c>
      <c r="H296" s="63">
        <f t="shared" si="160"/>
        <v>2</v>
      </c>
      <c r="I296" s="80" t="s">
        <v>28</v>
      </c>
      <c r="J296" s="56">
        <v>45</v>
      </c>
      <c r="K296" s="56">
        <v>95</v>
      </c>
      <c r="L296" s="57">
        <f t="shared" si="157"/>
        <v>90</v>
      </c>
      <c r="M296" s="57">
        <f t="shared" si="158"/>
        <v>190</v>
      </c>
      <c r="N296" s="58">
        <f t="shared" si="159"/>
        <v>280</v>
      </c>
      <c r="P296" s="2"/>
    </row>
    <row r="297" spans="1:28" x14ac:dyDescent="0.3">
      <c r="A297" s="27"/>
      <c r="B297" s="49">
        <f>IF(I297&lt;&gt;"",1+MAX(A$1:$B296),"")</f>
        <v>193</v>
      </c>
      <c r="C297" s="81" t="s">
        <v>354</v>
      </c>
      <c r="D297" s="81"/>
      <c r="E297" s="132" t="s">
        <v>370</v>
      </c>
      <c r="F297" s="86">
        <v>6</v>
      </c>
      <c r="G297" s="62">
        <v>0</v>
      </c>
      <c r="H297" s="63">
        <f t="shared" si="160"/>
        <v>6</v>
      </c>
      <c r="I297" s="80" t="s">
        <v>28</v>
      </c>
      <c r="J297" s="56">
        <v>30</v>
      </c>
      <c r="K297" s="56">
        <v>55</v>
      </c>
      <c r="L297" s="57">
        <f t="shared" si="157"/>
        <v>180</v>
      </c>
      <c r="M297" s="57">
        <f t="shared" si="158"/>
        <v>330</v>
      </c>
      <c r="N297" s="58">
        <f t="shared" si="159"/>
        <v>510</v>
      </c>
      <c r="P297" s="2"/>
    </row>
    <row r="298" spans="1:28" x14ac:dyDescent="0.3">
      <c r="A298" s="27"/>
      <c r="B298" s="49">
        <f>IF(I298&lt;&gt;"",1+MAX(A$1:$B297),"")</f>
        <v>194</v>
      </c>
      <c r="C298" s="81" t="s">
        <v>354</v>
      </c>
      <c r="D298" s="81"/>
      <c r="E298" s="82" t="s">
        <v>259</v>
      </c>
      <c r="F298" s="83">
        <v>4</v>
      </c>
      <c r="G298" s="62">
        <v>0</v>
      </c>
      <c r="H298" s="63">
        <f t="shared" si="160"/>
        <v>4</v>
      </c>
      <c r="I298" s="80" t="s">
        <v>28</v>
      </c>
      <c r="J298" s="56">
        <v>65</v>
      </c>
      <c r="K298" s="56">
        <v>145</v>
      </c>
      <c r="L298" s="57">
        <f t="shared" si="157"/>
        <v>260</v>
      </c>
      <c r="M298" s="57">
        <f t="shared" si="158"/>
        <v>580</v>
      </c>
      <c r="N298" s="58">
        <f t="shared" si="159"/>
        <v>840</v>
      </c>
      <c r="P298" s="2"/>
    </row>
    <row r="299" spans="1:28" x14ac:dyDescent="0.3">
      <c r="A299" s="27"/>
      <c r="B299" s="49">
        <f>IF(I299&lt;&gt;"",1+MAX(A$1:$B298),"")</f>
        <v>195</v>
      </c>
      <c r="C299" s="81" t="s">
        <v>354</v>
      </c>
      <c r="D299" s="81"/>
      <c r="E299" s="82" t="s">
        <v>368</v>
      </c>
      <c r="F299" s="83">
        <v>2</v>
      </c>
      <c r="G299" s="62">
        <v>0</v>
      </c>
      <c r="H299" s="63">
        <f t="shared" si="160"/>
        <v>2</v>
      </c>
      <c r="I299" s="80" t="s">
        <v>28</v>
      </c>
      <c r="J299" s="56">
        <v>45</v>
      </c>
      <c r="K299" s="56">
        <v>95</v>
      </c>
      <c r="L299" s="57">
        <f t="shared" si="157"/>
        <v>90</v>
      </c>
      <c r="M299" s="57">
        <f t="shared" si="158"/>
        <v>190</v>
      </c>
      <c r="N299" s="58">
        <f t="shared" si="159"/>
        <v>280</v>
      </c>
      <c r="P299" s="2"/>
    </row>
    <row r="300" spans="1:28" x14ac:dyDescent="0.3">
      <c r="A300" s="27"/>
      <c r="B300" s="49" t="str">
        <f>IF(I300&lt;&gt;"",1+MAX(A$1:$B299),"")</f>
        <v/>
      </c>
      <c r="C300" s="51"/>
      <c r="D300" s="51"/>
      <c r="E300" s="85"/>
      <c r="F300" s="86"/>
      <c r="G300" s="62"/>
      <c r="H300" s="63"/>
      <c r="I300" s="80"/>
      <c r="J300" s="56"/>
      <c r="K300" s="56"/>
      <c r="L300" s="57"/>
      <c r="M300" s="57"/>
      <c r="N300" s="58"/>
      <c r="P300" s="2"/>
    </row>
    <row r="301" spans="1:28" x14ac:dyDescent="0.3">
      <c r="A301" s="27"/>
      <c r="B301" s="49" t="str">
        <f>IF(I301&lt;&gt;"",1+MAX(A$1:$B300),"")</f>
        <v/>
      </c>
      <c r="C301" s="51"/>
      <c r="D301" s="74"/>
      <c r="E301" s="75" t="s">
        <v>56</v>
      </c>
      <c r="F301" s="86"/>
      <c r="G301" s="62"/>
      <c r="H301" s="63"/>
      <c r="I301" s="80"/>
      <c r="J301" s="56" t="s">
        <v>27</v>
      </c>
      <c r="K301" s="56" t="s">
        <v>27</v>
      </c>
      <c r="L301" s="57" t="str">
        <f t="shared" si="157"/>
        <v/>
      </c>
      <c r="M301" s="57" t="str">
        <f t="shared" si="158"/>
        <v/>
      </c>
      <c r="N301" s="58" t="str">
        <f t="shared" si="159"/>
        <v/>
      </c>
      <c r="P301" s="2"/>
    </row>
    <row r="302" spans="1:28" ht="31.2" x14ac:dyDescent="0.3">
      <c r="A302" s="27"/>
      <c r="B302" s="49">
        <f>IF(I302&lt;&gt;"",1+MAX(A$1:$B301),"")</f>
        <v>196</v>
      </c>
      <c r="C302" s="51" t="s">
        <v>358</v>
      </c>
      <c r="D302" s="51"/>
      <c r="E302" s="133" t="s">
        <v>260</v>
      </c>
      <c r="F302" s="86">
        <v>1</v>
      </c>
      <c r="G302" s="62">
        <v>0</v>
      </c>
      <c r="H302" s="63">
        <f t="shared" ref="H302:H305" si="161">(1+G302)*F302</f>
        <v>1</v>
      </c>
      <c r="I302" s="80" t="s">
        <v>28</v>
      </c>
      <c r="J302" s="56">
        <v>150</v>
      </c>
      <c r="K302" s="56">
        <v>575</v>
      </c>
      <c r="L302" s="57">
        <f t="shared" ref="L302:L305" si="162">IF(I302&lt;&gt;"",H302*J302,"")</f>
        <v>150</v>
      </c>
      <c r="M302" s="57">
        <f t="shared" ref="M302:M305" si="163">IF(I302&lt;&gt;"",H302*K302,"")</f>
        <v>575</v>
      </c>
      <c r="N302" s="58">
        <f t="shared" ref="N302:N305" si="164">IF(I302&lt;&gt;"",L302+M302,"")</f>
        <v>725</v>
      </c>
      <c r="P302" s="2"/>
    </row>
    <row r="303" spans="1:28" ht="46.8" x14ac:dyDescent="0.3">
      <c r="A303" s="27"/>
      <c r="B303" s="49">
        <f>IF(I303&lt;&gt;"",1+MAX(A$1:$B302),"")</f>
        <v>197</v>
      </c>
      <c r="C303" s="51" t="s">
        <v>366</v>
      </c>
      <c r="D303" s="51"/>
      <c r="E303" s="52" t="s">
        <v>371</v>
      </c>
      <c r="F303" s="55">
        <v>7</v>
      </c>
      <c r="G303" s="62">
        <v>0</v>
      </c>
      <c r="H303" s="63">
        <f t="shared" si="161"/>
        <v>7</v>
      </c>
      <c r="I303" s="80" t="s">
        <v>28</v>
      </c>
      <c r="J303" s="56">
        <v>35</v>
      </c>
      <c r="K303" s="56">
        <v>65</v>
      </c>
      <c r="L303" s="57">
        <f t="shared" si="162"/>
        <v>245</v>
      </c>
      <c r="M303" s="57">
        <f t="shared" si="163"/>
        <v>455</v>
      </c>
      <c r="N303" s="58">
        <f t="shared" si="164"/>
        <v>700</v>
      </c>
      <c r="P303" s="2"/>
    </row>
    <row r="304" spans="1:28" ht="46.8" x14ac:dyDescent="0.3">
      <c r="A304" s="27"/>
      <c r="B304" s="49">
        <f>IF(I304&lt;&gt;"",1+MAX(A$1:$B303),"")</f>
        <v>198</v>
      </c>
      <c r="C304" s="51" t="s">
        <v>366</v>
      </c>
      <c r="D304" s="51"/>
      <c r="E304" s="52" t="s">
        <v>372</v>
      </c>
      <c r="F304" s="55">
        <v>6</v>
      </c>
      <c r="G304" s="62">
        <v>0</v>
      </c>
      <c r="H304" s="63">
        <f t="shared" si="161"/>
        <v>6</v>
      </c>
      <c r="I304" s="80" t="s">
        <v>28</v>
      </c>
      <c r="J304" s="56">
        <v>30</v>
      </c>
      <c r="K304" s="56">
        <v>45</v>
      </c>
      <c r="L304" s="57">
        <f t="shared" si="162"/>
        <v>180</v>
      </c>
      <c r="M304" s="57">
        <f t="shared" si="163"/>
        <v>270</v>
      </c>
      <c r="N304" s="58">
        <f t="shared" si="164"/>
        <v>450</v>
      </c>
      <c r="P304" s="2"/>
    </row>
    <row r="305" spans="1:28" ht="46.8" x14ac:dyDescent="0.3">
      <c r="A305" s="27"/>
      <c r="B305" s="49">
        <f>IF(I305&lt;&gt;"",1+MAX(A$1:$B304),"")</f>
        <v>199</v>
      </c>
      <c r="C305" s="51" t="s">
        <v>366</v>
      </c>
      <c r="D305" s="51"/>
      <c r="E305" s="52" t="s">
        <v>373</v>
      </c>
      <c r="F305" s="55">
        <v>2</v>
      </c>
      <c r="G305" s="62">
        <v>0</v>
      </c>
      <c r="H305" s="63">
        <f t="shared" si="161"/>
        <v>2</v>
      </c>
      <c r="I305" s="80" t="s">
        <v>28</v>
      </c>
      <c r="J305" s="56">
        <v>35</v>
      </c>
      <c r="K305" s="56">
        <v>40</v>
      </c>
      <c r="L305" s="57">
        <f t="shared" si="162"/>
        <v>70</v>
      </c>
      <c r="M305" s="57">
        <f t="shared" si="163"/>
        <v>80</v>
      </c>
      <c r="N305" s="58">
        <f t="shared" si="164"/>
        <v>150</v>
      </c>
      <c r="P305" s="2"/>
    </row>
    <row r="306" spans="1:28" x14ac:dyDescent="0.3">
      <c r="A306" s="27"/>
      <c r="B306" s="49">
        <f>IF(I306&lt;&gt;"",1+MAX(A$1:$B305),"")</f>
        <v>200</v>
      </c>
      <c r="C306" s="51" t="s">
        <v>365</v>
      </c>
      <c r="D306" s="51"/>
      <c r="E306" s="132" t="s">
        <v>264</v>
      </c>
      <c r="F306" s="86">
        <v>1</v>
      </c>
      <c r="G306" s="62">
        <v>0</v>
      </c>
      <c r="H306" s="63">
        <f t="shared" ref="H306:H307" si="165">(1+G306)*F306</f>
        <v>1</v>
      </c>
      <c r="I306" s="80" t="s">
        <v>28</v>
      </c>
      <c r="J306" s="56">
        <v>110</v>
      </c>
      <c r="K306" s="56">
        <v>185</v>
      </c>
      <c r="L306" s="57">
        <f t="shared" ref="L306:L307" si="166">IF(I306&lt;&gt;"",H306*J306,"")</f>
        <v>110</v>
      </c>
      <c r="M306" s="57">
        <f t="shared" ref="M306:M307" si="167">IF(I306&lt;&gt;"",H306*K306,"")</f>
        <v>185</v>
      </c>
      <c r="N306" s="58">
        <f t="shared" ref="N306:N307" si="168">IF(I306&lt;&gt;"",L306+M306,"")</f>
        <v>295</v>
      </c>
      <c r="P306" s="2"/>
    </row>
    <row r="307" spans="1:28" x14ac:dyDescent="0.3">
      <c r="A307" s="27"/>
      <c r="B307" s="49">
        <f>IF(I307&lt;&gt;"",1+MAX(A$1:$B306),"")</f>
        <v>201</v>
      </c>
      <c r="C307" s="51" t="s">
        <v>365</v>
      </c>
      <c r="D307" s="51"/>
      <c r="E307" s="132" t="s">
        <v>265</v>
      </c>
      <c r="F307" s="86">
        <v>1</v>
      </c>
      <c r="G307" s="62">
        <v>0</v>
      </c>
      <c r="H307" s="63">
        <f t="shared" si="165"/>
        <v>1</v>
      </c>
      <c r="I307" s="80" t="s">
        <v>28</v>
      </c>
      <c r="J307" s="56">
        <v>65</v>
      </c>
      <c r="K307" s="56">
        <v>145</v>
      </c>
      <c r="L307" s="57">
        <f t="shared" si="166"/>
        <v>65</v>
      </c>
      <c r="M307" s="57">
        <f t="shared" si="167"/>
        <v>145</v>
      </c>
      <c r="N307" s="58">
        <f t="shared" si="168"/>
        <v>210</v>
      </c>
      <c r="P307" s="2"/>
    </row>
    <row r="308" spans="1:28" x14ac:dyDescent="0.3">
      <c r="A308" s="27"/>
      <c r="B308" s="49" t="str">
        <f>IF(I308&lt;&gt;"",1+MAX(A$1:$B307),"")</f>
        <v/>
      </c>
      <c r="C308" s="51"/>
      <c r="D308" s="51"/>
      <c r="E308" s="52"/>
      <c r="F308" s="55"/>
      <c r="G308" s="62"/>
      <c r="H308" s="63"/>
      <c r="I308" s="53"/>
      <c r="J308" s="56"/>
      <c r="K308" s="56"/>
      <c r="L308" s="57"/>
      <c r="M308" s="57"/>
      <c r="N308" s="58"/>
      <c r="P308" s="2"/>
    </row>
    <row r="309" spans="1:28" x14ac:dyDescent="0.3">
      <c r="A309" s="18"/>
      <c r="B309" s="49" t="str">
        <f>IF(I309&lt;&gt;"",1+MAX(A$1:$B308),"")</f>
        <v/>
      </c>
      <c r="C309" s="50"/>
      <c r="D309" s="53"/>
      <c r="E309" s="64" t="s">
        <v>2</v>
      </c>
      <c r="F309" s="59"/>
      <c r="G309" s="59"/>
      <c r="H309" s="55"/>
      <c r="I309" s="59"/>
      <c r="J309" s="79" t="s">
        <v>27</v>
      </c>
      <c r="K309" s="79" t="s">
        <v>27</v>
      </c>
      <c r="L309" s="67">
        <f>SUM(L293:L308)</f>
        <v>1545</v>
      </c>
      <c r="M309" s="67">
        <f>SUM(M293:M308)</f>
        <v>3165</v>
      </c>
      <c r="N309" s="67">
        <f>SUM(N293:N308)</f>
        <v>4710</v>
      </c>
      <c r="O309" s="4"/>
      <c r="P309" s="2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x14ac:dyDescent="0.3">
      <c r="A310" s="27"/>
      <c r="B310" s="49" t="str">
        <f>IF(I310&lt;&gt;"",1+MAX(A$1:$B309),"")</f>
        <v/>
      </c>
      <c r="C310" s="68"/>
      <c r="D310" s="69">
        <v>11</v>
      </c>
      <c r="E310" s="70" t="s">
        <v>67</v>
      </c>
      <c r="F310" s="69"/>
      <c r="G310" s="69"/>
      <c r="H310" s="69"/>
      <c r="I310" s="69"/>
      <c r="J310" s="71" t="s">
        <v>27</v>
      </c>
      <c r="K310" s="71" t="s">
        <v>27</v>
      </c>
      <c r="L310" s="69"/>
      <c r="M310" s="69"/>
      <c r="N310" s="72"/>
      <c r="P310" s="2"/>
    </row>
    <row r="311" spans="1:28" x14ac:dyDescent="0.3">
      <c r="A311" s="27"/>
      <c r="B311" s="49" t="str">
        <f>IF(I311&lt;&gt;"",1+MAX(A$1:$B310),"")</f>
        <v/>
      </c>
      <c r="C311" s="81"/>
      <c r="D311" s="74"/>
      <c r="E311" s="75" t="s">
        <v>261</v>
      </c>
      <c r="F311" s="83"/>
      <c r="G311" s="62"/>
      <c r="H311" s="63"/>
      <c r="I311" s="80"/>
      <c r="J311" s="56"/>
      <c r="K311" s="56"/>
      <c r="L311" s="57"/>
      <c r="M311" s="57"/>
      <c r="N311" s="58"/>
      <c r="P311" s="2"/>
    </row>
    <row r="312" spans="1:28" x14ac:dyDescent="0.3">
      <c r="A312" s="27"/>
      <c r="B312" s="49">
        <f>IF(I312&lt;&gt;"",1+MAX(A$1:$B311),"")</f>
        <v>202</v>
      </c>
      <c r="C312" s="51" t="s">
        <v>354</v>
      </c>
      <c r="D312" s="51"/>
      <c r="E312" s="132" t="s">
        <v>374</v>
      </c>
      <c r="F312" s="86">
        <v>4.95</v>
      </c>
      <c r="G312" s="62">
        <v>0.1</v>
      </c>
      <c r="H312" s="63">
        <f t="shared" ref="H312:H317" si="169">(1+G312)*F312</f>
        <v>5.4450000000000003</v>
      </c>
      <c r="I312" s="80" t="s">
        <v>49</v>
      </c>
      <c r="J312" s="56">
        <v>25</v>
      </c>
      <c r="K312" s="56">
        <v>85</v>
      </c>
      <c r="L312" s="57">
        <f t="shared" ref="L312:L317" si="170">IF(I312&lt;&gt;"",H312*J312,"")</f>
        <v>136.125</v>
      </c>
      <c r="M312" s="57">
        <f t="shared" ref="M312:M317" si="171">IF(I312&lt;&gt;"",H312*K312,"")</f>
        <v>462.82500000000005</v>
      </c>
      <c r="N312" s="58">
        <f t="shared" ref="N312:N317" si="172">IF(I312&lt;&gt;"",L312+M312,"")</f>
        <v>598.95000000000005</v>
      </c>
      <c r="P312" s="2"/>
    </row>
    <row r="313" spans="1:28" ht="46.8" x14ac:dyDescent="0.3">
      <c r="A313" s="27"/>
      <c r="B313" s="49">
        <f>IF(I313&lt;&gt;"",1+MAX(A$1:$B312),"")</f>
        <v>203</v>
      </c>
      <c r="C313" s="51" t="s">
        <v>354</v>
      </c>
      <c r="D313" s="51"/>
      <c r="E313" s="185" t="s">
        <v>397</v>
      </c>
      <c r="F313" s="86">
        <v>1</v>
      </c>
      <c r="G313" s="62">
        <v>0</v>
      </c>
      <c r="H313" s="63">
        <f t="shared" si="169"/>
        <v>1</v>
      </c>
      <c r="I313" s="80" t="s">
        <v>28</v>
      </c>
      <c r="J313" s="56">
        <v>175</v>
      </c>
      <c r="K313" s="56">
        <v>1949</v>
      </c>
      <c r="L313" s="57">
        <f t="shared" si="170"/>
        <v>175</v>
      </c>
      <c r="M313" s="57">
        <f t="shared" si="171"/>
        <v>1949</v>
      </c>
      <c r="N313" s="58">
        <f t="shared" si="172"/>
        <v>2124</v>
      </c>
      <c r="P313" s="2"/>
    </row>
    <row r="314" spans="1:28" ht="46.8" x14ac:dyDescent="0.3">
      <c r="A314" s="27"/>
      <c r="B314" s="49">
        <f>IF(I314&lt;&gt;"",1+MAX(A$1:$B313),"")</f>
        <v>204</v>
      </c>
      <c r="C314" s="51" t="s">
        <v>354</v>
      </c>
      <c r="D314" s="51"/>
      <c r="E314" s="185" t="s">
        <v>398</v>
      </c>
      <c r="F314" s="86">
        <v>1</v>
      </c>
      <c r="G314" s="62">
        <v>0</v>
      </c>
      <c r="H314" s="63">
        <f t="shared" si="169"/>
        <v>1</v>
      </c>
      <c r="I314" s="80" t="s">
        <v>28</v>
      </c>
      <c r="J314" s="56">
        <v>150</v>
      </c>
      <c r="K314" s="56">
        <v>1549</v>
      </c>
      <c r="L314" s="57">
        <f t="shared" si="170"/>
        <v>150</v>
      </c>
      <c r="M314" s="57">
        <f t="shared" si="171"/>
        <v>1549</v>
      </c>
      <c r="N314" s="58">
        <f t="shared" si="172"/>
        <v>1699</v>
      </c>
      <c r="P314" s="2"/>
    </row>
    <row r="315" spans="1:28" ht="31.2" x14ac:dyDescent="0.3">
      <c r="A315" s="27"/>
      <c r="B315" s="49">
        <f>IF(I315&lt;&gt;"",1+MAX(A$1:$B314),"")</f>
        <v>205</v>
      </c>
      <c r="C315" s="51" t="s">
        <v>354</v>
      </c>
      <c r="D315" s="51"/>
      <c r="E315" s="185" t="s">
        <v>396</v>
      </c>
      <c r="F315" s="86">
        <v>1</v>
      </c>
      <c r="G315" s="62">
        <v>0</v>
      </c>
      <c r="H315" s="63">
        <f t="shared" si="169"/>
        <v>1</v>
      </c>
      <c r="I315" s="80" t="s">
        <v>28</v>
      </c>
      <c r="J315" s="56">
        <v>75</v>
      </c>
      <c r="K315" s="56">
        <v>325</v>
      </c>
      <c r="L315" s="57">
        <f t="shared" si="170"/>
        <v>75</v>
      </c>
      <c r="M315" s="57">
        <f t="shared" si="171"/>
        <v>325</v>
      </c>
      <c r="N315" s="58">
        <f t="shared" si="172"/>
        <v>400</v>
      </c>
      <c r="P315" s="2"/>
    </row>
    <row r="316" spans="1:28" ht="46.8" x14ac:dyDescent="0.3">
      <c r="A316" s="27"/>
      <c r="B316" s="49">
        <f>IF(I316&lt;&gt;"",1+MAX(A$1:$B315),"")</f>
        <v>206</v>
      </c>
      <c r="C316" s="51" t="s">
        <v>354</v>
      </c>
      <c r="D316" s="51"/>
      <c r="E316" s="185" t="s">
        <v>399</v>
      </c>
      <c r="F316" s="86">
        <v>2</v>
      </c>
      <c r="G316" s="62">
        <v>0</v>
      </c>
      <c r="H316" s="63">
        <f t="shared" si="169"/>
        <v>2</v>
      </c>
      <c r="I316" s="80" t="s">
        <v>28</v>
      </c>
      <c r="J316" s="56">
        <v>75</v>
      </c>
      <c r="K316" s="56">
        <v>575</v>
      </c>
      <c r="L316" s="57">
        <f t="shared" si="170"/>
        <v>150</v>
      </c>
      <c r="M316" s="57">
        <f t="shared" si="171"/>
        <v>1150</v>
      </c>
      <c r="N316" s="58">
        <f t="shared" si="172"/>
        <v>1300</v>
      </c>
      <c r="P316" s="2"/>
    </row>
    <row r="317" spans="1:28" ht="31.2" x14ac:dyDescent="0.3">
      <c r="A317" s="27"/>
      <c r="B317" s="49">
        <f>IF(I317&lt;&gt;"",1+MAX(A$1:$B316),"")</f>
        <v>207</v>
      </c>
      <c r="C317" s="51" t="s">
        <v>354</v>
      </c>
      <c r="D317" s="51"/>
      <c r="E317" s="184" t="s">
        <v>400</v>
      </c>
      <c r="F317" s="86">
        <v>1</v>
      </c>
      <c r="G317" s="62">
        <v>0</v>
      </c>
      <c r="H317" s="63">
        <f t="shared" si="169"/>
        <v>1</v>
      </c>
      <c r="I317" s="80" t="s">
        <v>28</v>
      </c>
      <c r="J317" s="56">
        <v>350</v>
      </c>
      <c r="K317" s="56">
        <v>3500</v>
      </c>
      <c r="L317" s="57">
        <f t="shared" si="170"/>
        <v>350</v>
      </c>
      <c r="M317" s="57">
        <f t="shared" si="171"/>
        <v>3500</v>
      </c>
      <c r="N317" s="58">
        <f t="shared" si="172"/>
        <v>3850</v>
      </c>
      <c r="P317" s="2"/>
    </row>
    <row r="318" spans="1:28" x14ac:dyDescent="0.3">
      <c r="A318" s="27"/>
      <c r="B318" s="49">
        <f>IF(I318&lt;&gt;"",1+MAX(A$1:$B317),"")</f>
        <v>208</v>
      </c>
      <c r="C318" s="51" t="s">
        <v>354</v>
      </c>
      <c r="D318" s="51"/>
      <c r="E318" s="132" t="s">
        <v>262</v>
      </c>
      <c r="F318" s="86">
        <v>1</v>
      </c>
      <c r="G318" s="62">
        <v>0</v>
      </c>
      <c r="H318" s="63">
        <f t="shared" ref="H318:H320" si="173">(1+G318)*F318</f>
        <v>1</v>
      </c>
      <c r="I318" s="80" t="s">
        <v>28</v>
      </c>
      <c r="J318" s="56">
        <v>250</v>
      </c>
      <c r="K318" s="56">
        <v>1850</v>
      </c>
      <c r="L318" s="57">
        <f t="shared" ref="L318:L320" si="174">IF(I318&lt;&gt;"",H318*J318,"")</f>
        <v>250</v>
      </c>
      <c r="M318" s="57">
        <f t="shared" ref="M318:M320" si="175">IF(I318&lt;&gt;"",H318*K318,"")</f>
        <v>1850</v>
      </c>
      <c r="N318" s="58">
        <f t="shared" ref="N318:N320" si="176">IF(I318&lt;&gt;"",L318+M318,"")</f>
        <v>2100</v>
      </c>
      <c r="P318" s="2"/>
    </row>
    <row r="319" spans="1:28" x14ac:dyDescent="0.3">
      <c r="A319" s="27"/>
      <c r="B319" s="49">
        <f>IF(I319&lt;&gt;"",1+MAX(A$1:$B318),"")</f>
        <v>209</v>
      </c>
      <c r="C319" s="51" t="s">
        <v>358</v>
      </c>
      <c r="D319" s="51"/>
      <c r="E319" s="132" t="s">
        <v>263</v>
      </c>
      <c r="F319" s="86">
        <v>1</v>
      </c>
      <c r="G319" s="62">
        <v>0</v>
      </c>
      <c r="H319" s="63">
        <f t="shared" si="173"/>
        <v>1</v>
      </c>
      <c r="I319" s="80" t="s">
        <v>28</v>
      </c>
      <c r="J319" s="56">
        <v>125</v>
      </c>
      <c r="K319" s="56">
        <v>65</v>
      </c>
      <c r="L319" s="57">
        <f t="shared" si="174"/>
        <v>125</v>
      </c>
      <c r="M319" s="57">
        <f t="shared" si="175"/>
        <v>65</v>
      </c>
      <c r="N319" s="58">
        <f t="shared" si="176"/>
        <v>190</v>
      </c>
      <c r="P319" s="2"/>
    </row>
    <row r="320" spans="1:28" ht="46.8" x14ac:dyDescent="0.3">
      <c r="A320" s="27"/>
      <c r="B320" s="49"/>
      <c r="C320" s="51" t="s">
        <v>395</v>
      </c>
      <c r="D320" s="51"/>
      <c r="E320" s="185" t="s">
        <v>394</v>
      </c>
      <c r="F320" s="186">
        <v>1</v>
      </c>
      <c r="G320" s="187">
        <v>0</v>
      </c>
      <c r="H320" s="188">
        <f t="shared" si="173"/>
        <v>1</v>
      </c>
      <c r="I320" s="189" t="s">
        <v>28</v>
      </c>
      <c r="J320" s="190"/>
      <c r="K320" s="190"/>
      <c r="L320" s="191">
        <f t="shared" si="174"/>
        <v>0</v>
      </c>
      <c r="M320" s="191">
        <f t="shared" si="175"/>
        <v>0</v>
      </c>
      <c r="N320" s="192">
        <f t="shared" si="176"/>
        <v>0</v>
      </c>
      <c r="P320" s="2"/>
    </row>
    <row r="321" spans="1:28" x14ac:dyDescent="0.3">
      <c r="A321" s="27"/>
      <c r="B321" s="49" t="str">
        <f>IF(I321&lt;&gt;"",1+MAX(A$1:$B319),"")</f>
        <v/>
      </c>
      <c r="C321" s="51"/>
      <c r="D321" s="51"/>
      <c r="E321" s="52"/>
      <c r="F321" s="55"/>
      <c r="G321" s="62"/>
      <c r="H321" s="63"/>
      <c r="I321" s="53"/>
      <c r="J321" s="56"/>
      <c r="K321" s="56"/>
      <c r="L321" s="57"/>
      <c r="M321" s="57"/>
      <c r="N321" s="58"/>
      <c r="P321" s="2"/>
    </row>
    <row r="322" spans="1:28" x14ac:dyDescent="0.3">
      <c r="A322" s="18"/>
      <c r="B322" s="49" t="str">
        <f>IF(I322&lt;&gt;"",1+MAX(A$1:$B321),"")</f>
        <v/>
      </c>
      <c r="C322" s="50"/>
      <c r="D322" s="53"/>
      <c r="E322" s="64" t="s">
        <v>2</v>
      </c>
      <c r="F322" s="59"/>
      <c r="G322" s="59"/>
      <c r="H322" s="55"/>
      <c r="I322" s="59"/>
      <c r="J322" s="79" t="s">
        <v>27</v>
      </c>
      <c r="K322" s="79" t="s">
        <v>27</v>
      </c>
      <c r="L322" s="67">
        <f>SUM(L311:L321)</f>
        <v>1411.125</v>
      </c>
      <c r="M322" s="67">
        <f>SUM(M311:M321)</f>
        <v>10850.825000000001</v>
      </c>
      <c r="N322" s="67">
        <f>SUM(N311:N321)</f>
        <v>12261.95</v>
      </c>
      <c r="O322" s="4"/>
      <c r="P322" s="2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x14ac:dyDescent="0.3">
      <c r="A323" s="27"/>
      <c r="B323" s="49" t="str">
        <f>IF(I323&lt;&gt;"",1+MAX(A$1:$B322),"")</f>
        <v/>
      </c>
      <c r="C323" s="68"/>
      <c r="D323" s="69">
        <v>12</v>
      </c>
      <c r="E323" s="70" t="s">
        <v>68</v>
      </c>
      <c r="F323" s="69"/>
      <c r="G323" s="69"/>
      <c r="H323" s="69"/>
      <c r="I323" s="69"/>
      <c r="J323" s="71" t="s">
        <v>27</v>
      </c>
      <c r="K323" s="71" t="s">
        <v>27</v>
      </c>
      <c r="L323" s="69"/>
      <c r="M323" s="69"/>
      <c r="N323" s="72"/>
      <c r="P323" s="2"/>
    </row>
    <row r="324" spans="1:28" x14ac:dyDescent="0.3">
      <c r="A324" s="27"/>
      <c r="B324" s="49" t="str">
        <f>IF(I324&lt;&gt;"",1+MAX(A$1:$B323),"")</f>
        <v/>
      </c>
      <c r="C324" s="51"/>
      <c r="D324" s="51"/>
      <c r="E324" s="75" t="s">
        <v>69</v>
      </c>
      <c r="F324" s="86"/>
      <c r="G324" s="62"/>
      <c r="H324" s="63"/>
      <c r="I324" s="80"/>
      <c r="J324" s="56" t="s">
        <v>27</v>
      </c>
      <c r="K324" s="56" t="s">
        <v>27</v>
      </c>
      <c r="L324" s="57" t="str">
        <f>IF(I324&lt;&gt;"",H324*J324,"")</f>
        <v/>
      </c>
      <c r="M324" s="57" t="str">
        <f>IF(I324&lt;&gt;"",H324*K324,"")</f>
        <v/>
      </c>
      <c r="N324" s="58" t="str">
        <f>IF(I324&lt;&gt;"",L324+M324,"")</f>
        <v/>
      </c>
      <c r="P324" s="2"/>
    </row>
    <row r="325" spans="1:28" x14ac:dyDescent="0.3">
      <c r="A325" s="27"/>
      <c r="B325" s="49">
        <f>IF(I325&lt;&gt;"",1+MAX(A$1:$B324),"")</f>
        <v>210</v>
      </c>
      <c r="C325" s="81" t="s">
        <v>354</v>
      </c>
      <c r="D325" s="81"/>
      <c r="E325" s="132" t="s">
        <v>173</v>
      </c>
      <c r="F325" s="86">
        <v>74.739999999999995</v>
      </c>
      <c r="G325" s="62">
        <v>0.1</v>
      </c>
      <c r="H325" s="63">
        <f>(1+G325)*F325</f>
        <v>82.213999999999999</v>
      </c>
      <c r="I325" s="80" t="s">
        <v>50</v>
      </c>
      <c r="J325" s="183">
        <v>28</v>
      </c>
      <c r="K325" s="183">
        <v>65</v>
      </c>
      <c r="L325" s="57">
        <f>IF(I325&lt;&gt;"",H325*J325,"")</f>
        <v>2301.9920000000002</v>
      </c>
      <c r="M325" s="57">
        <f>IF(I325&lt;&gt;"",H325*K325,"")</f>
        <v>5343.91</v>
      </c>
      <c r="N325" s="58">
        <f>IF(I325&lt;&gt;"",L325+M325,"")</f>
        <v>7645.902</v>
      </c>
      <c r="P325" s="2"/>
    </row>
    <row r="326" spans="1:28" x14ac:dyDescent="0.3">
      <c r="A326" s="27"/>
      <c r="B326" s="49">
        <f>IF(I326&lt;&gt;"",1+MAX(A$1:$B325),"")</f>
        <v>211</v>
      </c>
      <c r="C326" s="81" t="s">
        <v>354</v>
      </c>
      <c r="D326" s="81"/>
      <c r="E326" s="132" t="s">
        <v>174</v>
      </c>
      <c r="F326" s="86">
        <v>75.150000000000006</v>
      </c>
      <c r="G326" s="62">
        <v>0.1</v>
      </c>
      <c r="H326" s="63">
        <f>(1+G326)*F326</f>
        <v>82.665000000000006</v>
      </c>
      <c r="I326" s="80" t="s">
        <v>50</v>
      </c>
      <c r="J326" s="183">
        <v>30</v>
      </c>
      <c r="K326" s="183">
        <v>85</v>
      </c>
      <c r="L326" s="57">
        <f>IF(I326&lt;&gt;"",H326*J326,"")</f>
        <v>2479.9500000000003</v>
      </c>
      <c r="M326" s="57">
        <f>IF(I326&lt;&gt;"",H326*K326,"")</f>
        <v>7026.5250000000005</v>
      </c>
      <c r="N326" s="58">
        <f>IF(I326&lt;&gt;"",L326+M326,"")</f>
        <v>9506.4750000000004</v>
      </c>
      <c r="P326" s="2"/>
    </row>
    <row r="327" spans="1:28" x14ac:dyDescent="0.3">
      <c r="A327" s="27"/>
      <c r="B327" s="49">
        <f>IF(I327&lt;&gt;"",1+MAX(A$1:$B326),"")</f>
        <v>212</v>
      </c>
      <c r="C327" s="81" t="s">
        <v>354</v>
      </c>
      <c r="D327" s="81"/>
      <c r="E327" s="132" t="s">
        <v>175</v>
      </c>
      <c r="F327" s="86">
        <v>32.61</v>
      </c>
      <c r="G327" s="62">
        <v>0.1</v>
      </c>
      <c r="H327" s="63">
        <f t="shared" ref="H327:H328" si="177">(1+G327)*F327</f>
        <v>35.871000000000002</v>
      </c>
      <c r="I327" s="80" t="s">
        <v>49</v>
      </c>
      <c r="J327" s="183">
        <v>12</v>
      </c>
      <c r="K327" s="183">
        <v>22</v>
      </c>
      <c r="L327" s="57">
        <f t="shared" ref="L327:L328" si="178">IF(I327&lt;&gt;"",H327*J327,"")</f>
        <v>430.452</v>
      </c>
      <c r="M327" s="57">
        <f t="shared" ref="M327:M328" si="179">IF(I327&lt;&gt;"",H327*K327,"")</f>
        <v>789.16200000000003</v>
      </c>
      <c r="N327" s="58">
        <f t="shared" ref="N327:N328" si="180">IF(I327&lt;&gt;"",L327+M327,"")</f>
        <v>1219.614</v>
      </c>
      <c r="P327" s="2"/>
    </row>
    <row r="328" spans="1:28" x14ac:dyDescent="0.3">
      <c r="A328" s="27"/>
      <c r="B328" s="49">
        <f>IF(I328&lt;&gt;"",1+MAX(A$1:$B327),"")</f>
        <v>213</v>
      </c>
      <c r="C328" s="81" t="s">
        <v>354</v>
      </c>
      <c r="D328" s="81"/>
      <c r="E328" s="132" t="s">
        <v>176</v>
      </c>
      <c r="F328" s="86">
        <v>40.630000000000003</v>
      </c>
      <c r="G328" s="62">
        <v>0.1</v>
      </c>
      <c r="H328" s="63">
        <f t="shared" si="177"/>
        <v>44.693000000000005</v>
      </c>
      <c r="I328" s="80" t="s">
        <v>49</v>
      </c>
      <c r="J328" s="183">
        <v>12</v>
      </c>
      <c r="K328" s="183">
        <v>28</v>
      </c>
      <c r="L328" s="57">
        <f t="shared" si="178"/>
        <v>536.31600000000003</v>
      </c>
      <c r="M328" s="57">
        <f t="shared" si="179"/>
        <v>1251.4040000000002</v>
      </c>
      <c r="N328" s="58">
        <f t="shared" si="180"/>
        <v>1787.7200000000003</v>
      </c>
      <c r="P328" s="2"/>
    </row>
    <row r="329" spans="1:28" x14ac:dyDescent="0.3">
      <c r="A329" s="27"/>
      <c r="B329" s="49" t="str">
        <f>IF(I329&lt;&gt;"",1+MAX(A$1:$B328),"")</f>
        <v/>
      </c>
      <c r="C329" s="81"/>
      <c r="D329" s="81"/>
      <c r="E329" s="82"/>
      <c r="F329" s="83"/>
      <c r="G329" s="62"/>
      <c r="H329" s="63"/>
      <c r="I329" s="80"/>
      <c r="J329" s="183"/>
      <c r="K329" s="183"/>
      <c r="L329" s="57"/>
      <c r="M329" s="57"/>
      <c r="N329" s="58"/>
      <c r="P329" s="2"/>
    </row>
    <row r="330" spans="1:28" x14ac:dyDescent="0.3">
      <c r="A330" s="27"/>
      <c r="B330" s="49" t="str">
        <f>IF(I330&lt;&gt;"",1+MAX(A$1:$B329),"")</f>
        <v/>
      </c>
      <c r="C330" s="81"/>
      <c r="D330" s="81"/>
      <c r="E330" s="75" t="s">
        <v>56</v>
      </c>
      <c r="F330" s="83"/>
      <c r="G330" s="62"/>
      <c r="H330" s="63"/>
      <c r="I330" s="80"/>
      <c r="J330" s="183"/>
      <c r="K330" s="183"/>
      <c r="L330" s="57"/>
      <c r="M330" s="57"/>
      <c r="N330" s="58"/>
      <c r="P330" s="2"/>
    </row>
    <row r="331" spans="1:28" x14ac:dyDescent="0.3">
      <c r="A331" s="27"/>
      <c r="B331" s="49">
        <f>IF(I331&lt;&gt;"",1+MAX(A$1:$B330),"")</f>
        <v>214</v>
      </c>
      <c r="C331" s="81" t="s">
        <v>362</v>
      </c>
      <c r="D331" s="81"/>
      <c r="E331" s="132" t="s">
        <v>177</v>
      </c>
      <c r="F331" s="86">
        <v>47.95</v>
      </c>
      <c r="G331" s="62">
        <v>0.1</v>
      </c>
      <c r="H331" s="63">
        <f t="shared" ref="H331" si="181">(1+G331)*F331</f>
        <v>52.745000000000005</v>
      </c>
      <c r="I331" s="80" t="s">
        <v>49</v>
      </c>
      <c r="J331" s="183">
        <v>12</v>
      </c>
      <c r="K331" s="183">
        <v>28</v>
      </c>
      <c r="L331" s="57">
        <f t="shared" ref="L331" si="182">IF(I331&lt;&gt;"",H331*J331,"")</f>
        <v>632.94000000000005</v>
      </c>
      <c r="M331" s="57">
        <f t="shared" ref="M331" si="183">IF(I331&lt;&gt;"",H331*K331,"")</f>
        <v>1476.8600000000001</v>
      </c>
      <c r="N331" s="58">
        <f t="shared" ref="N331" si="184">IF(I331&lt;&gt;"",L331+M331,"")</f>
        <v>2109.8000000000002</v>
      </c>
      <c r="P331" s="2"/>
    </row>
    <row r="332" spans="1:28" x14ac:dyDescent="0.3">
      <c r="A332" s="27"/>
      <c r="B332" s="49" t="str">
        <f>IF(I332&lt;&gt;"",1+MAX(A$1:$B331),"")</f>
        <v/>
      </c>
      <c r="C332" s="51"/>
      <c r="D332" s="51"/>
      <c r="E332" s="132"/>
      <c r="F332" s="86"/>
      <c r="G332" s="62"/>
      <c r="H332" s="63"/>
      <c r="I332" s="80"/>
      <c r="J332" s="89"/>
      <c r="K332" s="89"/>
      <c r="L332" s="57"/>
      <c r="M332" s="57"/>
      <c r="N332" s="58"/>
      <c r="P332" s="2"/>
    </row>
    <row r="333" spans="1:28" x14ac:dyDescent="0.3">
      <c r="A333" s="18"/>
      <c r="B333" s="49" t="str">
        <f>IF(I333&lt;&gt;"",1+MAX(A$1:$B332),"")</f>
        <v/>
      </c>
      <c r="C333" s="50"/>
      <c r="D333" s="53"/>
      <c r="E333" s="64" t="s">
        <v>2</v>
      </c>
      <c r="F333" s="59"/>
      <c r="G333" s="59"/>
      <c r="H333" s="55"/>
      <c r="I333" s="59"/>
      <c r="J333" s="79" t="s">
        <v>27</v>
      </c>
      <c r="K333" s="79" t="s">
        <v>27</v>
      </c>
      <c r="L333" s="66">
        <f>SUM(L324:L331)</f>
        <v>6381.6500000000015</v>
      </c>
      <c r="M333" s="66">
        <f>SUM(M324:M331)</f>
        <v>15887.861000000003</v>
      </c>
      <c r="N333" s="67">
        <f>SUM(N324:N331)</f>
        <v>22269.511000000002</v>
      </c>
      <c r="O333" s="4"/>
      <c r="P333" s="2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x14ac:dyDescent="0.3">
      <c r="A334" s="27"/>
      <c r="B334" s="49" t="str">
        <f>IF(I334&lt;&gt;"",1+MAX(A$1:$B333),"")</f>
        <v/>
      </c>
      <c r="C334" s="68"/>
      <c r="D334" s="69">
        <v>22</v>
      </c>
      <c r="E334" s="70" t="s">
        <v>48</v>
      </c>
      <c r="F334" s="69"/>
      <c r="G334" s="69"/>
      <c r="H334" s="69"/>
      <c r="I334" s="69"/>
      <c r="J334" s="71" t="s">
        <v>27</v>
      </c>
      <c r="K334" s="71" t="s">
        <v>27</v>
      </c>
      <c r="L334" s="69"/>
      <c r="M334" s="69"/>
      <c r="N334" s="72"/>
      <c r="P334" s="2"/>
    </row>
    <row r="335" spans="1:28" x14ac:dyDescent="0.3">
      <c r="A335" s="27"/>
      <c r="B335" s="49" t="str">
        <f>IF(I335&lt;&gt;"",1+MAX(A$1:$B334),"")</f>
        <v/>
      </c>
      <c r="C335" s="73"/>
      <c r="D335" s="74"/>
      <c r="E335" s="75" t="s">
        <v>51</v>
      </c>
      <c r="F335" s="55"/>
      <c r="G335" s="62"/>
      <c r="H335" s="63"/>
      <c r="I335" s="76"/>
      <c r="J335" s="56" t="s">
        <v>27</v>
      </c>
      <c r="K335" s="56" t="s">
        <v>27</v>
      </c>
      <c r="L335" s="57" t="str">
        <f t="shared" ref="L335:L371" si="185">IF(I335&lt;&gt;"",H335*J335,"")</f>
        <v/>
      </c>
      <c r="M335" s="57" t="str">
        <f t="shared" ref="M335:M371" si="186">IF(I335&lt;&gt;"",H335*K335,"")</f>
        <v/>
      </c>
      <c r="N335" s="58" t="str">
        <f t="shared" ref="N335:N371" si="187">IF(I335&lt;&gt;"",L335+M335,"")</f>
        <v/>
      </c>
      <c r="O335" s="3"/>
      <c r="P335" s="2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93.6" x14ac:dyDescent="0.3">
      <c r="A336" s="27"/>
      <c r="B336" s="49">
        <f>IF(I336&lt;&gt;"",1+MAX(A$1:$B335),"")</f>
        <v>215</v>
      </c>
      <c r="C336" s="51" t="s">
        <v>375</v>
      </c>
      <c r="D336" s="51"/>
      <c r="E336" s="139" t="s">
        <v>266</v>
      </c>
      <c r="F336" s="61">
        <v>1</v>
      </c>
      <c r="G336" s="62">
        <v>0</v>
      </c>
      <c r="H336" s="63">
        <f t="shared" ref="H336" si="188">(1+G336)*F336</f>
        <v>1</v>
      </c>
      <c r="I336" s="53" t="s">
        <v>28</v>
      </c>
      <c r="J336" s="56">
        <v>650</v>
      </c>
      <c r="K336" s="56">
        <v>1650</v>
      </c>
      <c r="L336" s="57">
        <f t="shared" si="185"/>
        <v>650</v>
      </c>
      <c r="M336" s="57">
        <f t="shared" si="186"/>
        <v>1650</v>
      </c>
      <c r="N336" s="58">
        <f t="shared" si="187"/>
        <v>2300</v>
      </c>
      <c r="P336" s="2"/>
    </row>
    <row r="337" spans="1:16" ht="187.2" x14ac:dyDescent="0.3">
      <c r="A337" s="27"/>
      <c r="B337" s="49">
        <f>IF(I337&lt;&gt;"",1+MAX(A$1:$B336),"")</f>
        <v>216</v>
      </c>
      <c r="C337" s="51" t="s">
        <v>375</v>
      </c>
      <c r="D337" s="51"/>
      <c r="E337" s="139" t="s">
        <v>267</v>
      </c>
      <c r="F337" s="61">
        <v>1</v>
      </c>
      <c r="G337" s="62">
        <v>0</v>
      </c>
      <c r="H337" s="63">
        <f t="shared" ref="H337:H351" si="189">(1+G337)*F337</f>
        <v>1</v>
      </c>
      <c r="I337" s="53" t="s">
        <v>28</v>
      </c>
      <c r="J337" s="56">
        <v>450</v>
      </c>
      <c r="K337" s="56">
        <v>900</v>
      </c>
      <c r="L337" s="57">
        <f t="shared" ref="L337:L351" si="190">IF(I337&lt;&gt;"",H337*J337,"")</f>
        <v>450</v>
      </c>
      <c r="M337" s="57">
        <f t="shared" ref="M337:M351" si="191">IF(I337&lt;&gt;"",H337*K337,"")</f>
        <v>900</v>
      </c>
      <c r="N337" s="58">
        <f t="shared" ref="N337:N351" si="192">IF(I337&lt;&gt;"",L337+M337,"")</f>
        <v>1350</v>
      </c>
      <c r="P337" s="2"/>
    </row>
    <row r="338" spans="1:16" ht="187.2" x14ac:dyDescent="0.3">
      <c r="A338" s="27"/>
      <c r="B338" s="49">
        <f>IF(I338&lt;&gt;"",1+MAX(A$1:$B337),"")</f>
        <v>217</v>
      </c>
      <c r="C338" s="51" t="s">
        <v>375</v>
      </c>
      <c r="D338" s="51"/>
      <c r="E338" s="139" t="s">
        <v>268</v>
      </c>
      <c r="F338" s="61">
        <v>1</v>
      </c>
      <c r="G338" s="62">
        <v>0</v>
      </c>
      <c r="H338" s="63">
        <f t="shared" si="189"/>
        <v>1</v>
      </c>
      <c r="I338" s="53" t="s">
        <v>28</v>
      </c>
      <c r="J338" s="56">
        <v>475</v>
      </c>
      <c r="K338" s="56">
        <v>1050</v>
      </c>
      <c r="L338" s="57">
        <f t="shared" si="190"/>
        <v>475</v>
      </c>
      <c r="M338" s="57">
        <f t="shared" si="191"/>
        <v>1050</v>
      </c>
      <c r="N338" s="58">
        <f t="shared" si="192"/>
        <v>1525</v>
      </c>
      <c r="P338" s="2"/>
    </row>
    <row r="339" spans="1:16" ht="124.8" x14ac:dyDescent="0.3">
      <c r="A339" s="27"/>
      <c r="B339" s="49">
        <f>IF(I339&lt;&gt;"",1+MAX(A$1:$B338),"")</f>
        <v>218</v>
      </c>
      <c r="C339" s="51" t="s">
        <v>375</v>
      </c>
      <c r="D339" s="51"/>
      <c r="E339" s="139" t="s">
        <v>269</v>
      </c>
      <c r="F339" s="61">
        <v>1</v>
      </c>
      <c r="G339" s="62">
        <v>0</v>
      </c>
      <c r="H339" s="63">
        <f t="shared" si="189"/>
        <v>1</v>
      </c>
      <c r="I339" s="53" t="s">
        <v>28</v>
      </c>
      <c r="J339" s="56">
        <v>650</v>
      </c>
      <c r="K339" s="56">
        <v>2250</v>
      </c>
      <c r="L339" s="57">
        <f t="shared" si="190"/>
        <v>650</v>
      </c>
      <c r="M339" s="57">
        <f t="shared" si="191"/>
        <v>2250</v>
      </c>
      <c r="N339" s="58">
        <f t="shared" si="192"/>
        <v>2900</v>
      </c>
      <c r="P339" s="2"/>
    </row>
    <row r="340" spans="1:16" ht="156" x14ac:dyDescent="0.3">
      <c r="A340" s="27"/>
      <c r="B340" s="49">
        <f>IF(I340&lt;&gt;"",1+MAX(A$1:$B339),"")</f>
        <v>219</v>
      </c>
      <c r="C340" s="51" t="s">
        <v>375</v>
      </c>
      <c r="D340" s="51"/>
      <c r="E340" s="139" t="s">
        <v>270</v>
      </c>
      <c r="F340" s="61">
        <v>1</v>
      </c>
      <c r="G340" s="62">
        <v>0</v>
      </c>
      <c r="H340" s="63">
        <f t="shared" si="189"/>
        <v>1</v>
      </c>
      <c r="I340" s="53" t="s">
        <v>28</v>
      </c>
      <c r="J340" s="56">
        <v>500</v>
      </c>
      <c r="K340" s="56">
        <v>1550</v>
      </c>
      <c r="L340" s="57">
        <f t="shared" si="190"/>
        <v>500</v>
      </c>
      <c r="M340" s="57">
        <f t="shared" si="191"/>
        <v>1550</v>
      </c>
      <c r="N340" s="58">
        <f t="shared" si="192"/>
        <v>2050</v>
      </c>
      <c r="P340" s="2"/>
    </row>
    <row r="341" spans="1:16" ht="156" x14ac:dyDescent="0.3">
      <c r="A341" s="27"/>
      <c r="B341" s="49">
        <f>IF(I341&lt;&gt;"",1+MAX(A$1:$B340),"")</f>
        <v>220</v>
      </c>
      <c r="C341" s="51" t="s">
        <v>375</v>
      </c>
      <c r="D341" s="51"/>
      <c r="E341" s="139" t="s">
        <v>271</v>
      </c>
      <c r="F341" s="61">
        <v>1</v>
      </c>
      <c r="G341" s="62">
        <v>0</v>
      </c>
      <c r="H341" s="63">
        <f t="shared" si="189"/>
        <v>1</v>
      </c>
      <c r="I341" s="53" t="s">
        <v>28</v>
      </c>
      <c r="J341" s="56">
        <v>450</v>
      </c>
      <c r="K341" s="56">
        <v>850</v>
      </c>
      <c r="L341" s="57">
        <f t="shared" si="190"/>
        <v>450</v>
      </c>
      <c r="M341" s="57">
        <f t="shared" si="191"/>
        <v>850</v>
      </c>
      <c r="N341" s="58">
        <f t="shared" si="192"/>
        <v>1300</v>
      </c>
      <c r="P341" s="2"/>
    </row>
    <row r="342" spans="1:16" ht="124.8" x14ac:dyDescent="0.3">
      <c r="A342" s="27"/>
      <c r="B342" s="49">
        <f>IF(I342&lt;&gt;"",1+MAX(A$1:$B341),"")</f>
        <v>221</v>
      </c>
      <c r="C342" s="51" t="s">
        <v>375</v>
      </c>
      <c r="D342" s="51"/>
      <c r="E342" s="139" t="s">
        <v>272</v>
      </c>
      <c r="F342" s="61">
        <v>1</v>
      </c>
      <c r="G342" s="62">
        <v>0</v>
      </c>
      <c r="H342" s="63">
        <f t="shared" si="189"/>
        <v>1</v>
      </c>
      <c r="I342" s="53" t="s">
        <v>28</v>
      </c>
      <c r="J342" s="56">
        <v>750</v>
      </c>
      <c r="K342" s="56">
        <v>3600</v>
      </c>
      <c r="L342" s="57">
        <f t="shared" si="190"/>
        <v>750</v>
      </c>
      <c r="M342" s="57">
        <f t="shared" si="191"/>
        <v>3600</v>
      </c>
      <c r="N342" s="58">
        <f t="shared" si="192"/>
        <v>4350</v>
      </c>
      <c r="P342" s="2"/>
    </row>
    <row r="343" spans="1:16" ht="156" x14ac:dyDescent="0.3">
      <c r="A343" s="27"/>
      <c r="B343" s="49">
        <f>IF(I343&lt;&gt;"",1+MAX(A$1:$B342),"")</f>
        <v>222</v>
      </c>
      <c r="C343" s="51" t="s">
        <v>375</v>
      </c>
      <c r="D343" s="51"/>
      <c r="E343" s="139" t="s">
        <v>273</v>
      </c>
      <c r="F343" s="61">
        <v>1</v>
      </c>
      <c r="G343" s="62">
        <v>0</v>
      </c>
      <c r="H343" s="63">
        <f t="shared" si="189"/>
        <v>1</v>
      </c>
      <c r="I343" s="53" t="s">
        <v>28</v>
      </c>
      <c r="J343" s="56">
        <v>550</v>
      </c>
      <c r="K343" s="56">
        <v>850</v>
      </c>
      <c r="L343" s="57">
        <f t="shared" si="190"/>
        <v>550</v>
      </c>
      <c r="M343" s="57">
        <f t="shared" si="191"/>
        <v>850</v>
      </c>
      <c r="N343" s="58">
        <f t="shared" si="192"/>
        <v>1400</v>
      </c>
      <c r="P343" s="2"/>
    </row>
    <row r="344" spans="1:16" ht="124.8" x14ac:dyDescent="0.3">
      <c r="A344" s="27"/>
      <c r="B344" s="49">
        <f>IF(I344&lt;&gt;"",1+MAX(A$1:$B343),"")</f>
        <v>223</v>
      </c>
      <c r="C344" s="51" t="s">
        <v>375</v>
      </c>
      <c r="D344" s="51"/>
      <c r="E344" s="139" t="s">
        <v>274</v>
      </c>
      <c r="F344" s="61">
        <v>1</v>
      </c>
      <c r="G344" s="62">
        <v>0</v>
      </c>
      <c r="H344" s="63">
        <f t="shared" si="189"/>
        <v>1</v>
      </c>
      <c r="I344" s="53" t="s">
        <v>28</v>
      </c>
      <c r="J344" s="56">
        <v>550</v>
      </c>
      <c r="K344" s="56">
        <v>800</v>
      </c>
      <c r="L344" s="57">
        <f t="shared" si="190"/>
        <v>550</v>
      </c>
      <c r="M344" s="57">
        <f t="shared" si="191"/>
        <v>800</v>
      </c>
      <c r="N344" s="58">
        <f t="shared" si="192"/>
        <v>1350</v>
      </c>
      <c r="P344" s="2"/>
    </row>
    <row r="345" spans="1:16" ht="31.2" x14ac:dyDescent="0.3">
      <c r="A345" s="27"/>
      <c r="B345" s="49">
        <f>IF(I345&lt;&gt;"",1+MAX(A$1:$B344),"")</f>
        <v>224</v>
      </c>
      <c r="C345" s="51" t="s">
        <v>375</v>
      </c>
      <c r="D345" s="51"/>
      <c r="E345" s="139" t="s">
        <v>275</v>
      </c>
      <c r="F345" s="61">
        <v>3</v>
      </c>
      <c r="G345" s="62">
        <v>0</v>
      </c>
      <c r="H345" s="63">
        <f t="shared" si="189"/>
        <v>3</v>
      </c>
      <c r="I345" s="53" t="s">
        <v>28</v>
      </c>
      <c r="J345" s="56">
        <v>225</v>
      </c>
      <c r="K345" s="56">
        <v>285</v>
      </c>
      <c r="L345" s="57">
        <f t="shared" si="190"/>
        <v>675</v>
      </c>
      <c r="M345" s="57">
        <f t="shared" si="191"/>
        <v>855</v>
      </c>
      <c r="N345" s="58">
        <f t="shared" si="192"/>
        <v>1530</v>
      </c>
      <c r="P345" s="2"/>
    </row>
    <row r="346" spans="1:16" ht="62.4" x14ac:dyDescent="0.3">
      <c r="A346" s="27"/>
      <c r="B346" s="49">
        <f>IF(I346&lt;&gt;"",1+MAX(A$1:$B345),"")</f>
        <v>225</v>
      </c>
      <c r="C346" s="51" t="s">
        <v>375</v>
      </c>
      <c r="D346" s="51"/>
      <c r="E346" s="139" t="s">
        <v>276</v>
      </c>
      <c r="F346" s="61">
        <v>1</v>
      </c>
      <c r="G346" s="62">
        <v>0</v>
      </c>
      <c r="H346" s="63">
        <f t="shared" si="189"/>
        <v>1</v>
      </c>
      <c r="I346" s="53" t="s">
        <v>28</v>
      </c>
      <c r="J346" s="56">
        <v>300</v>
      </c>
      <c r="K346" s="56">
        <v>650</v>
      </c>
      <c r="L346" s="57">
        <f t="shared" si="190"/>
        <v>300</v>
      </c>
      <c r="M346" s="57">
        <f t="shared" si="191"/>
        <v>650</v>
      </c>
      <c r="N346" s="58">
        <f t="shared" si="192"/>
        <v>950</v>
      </c>
      <c r="P346" s="2"/>
    </row>
    <row r="347" spans="1:16" ht="31.2" x14ac:dyDescent="0.3">
      <c r="A347" s="27"/>
      <c r="B347" s="49">
        <f>IF(I347&lt;&gt;"",1+MAX(A$1:$B346),"")</f>
        <v>226</v>
      </c>
      <c r="C347" s="51" t="s">
        <v>375</v>
      </c>
      <c r="D347" s="51"/>
      <c r="E347" s="139" t="s">
        <v>277</v>
      </c>
      <c r="F347" s="61">
        <v>1</v>
      </c>
      <c r="G347" s="62">
        <v>0</v>
      </c>
      <c r="H347" s="63">
        <f t="shared" si="189"/>
        <v>1</v>
      </c>
      <c r="I347" s="53" t="s">
        <v>28</v>
      </c>
      <c r="J347" s="56">
        <v>225</v>
      </c>
      <c r="K347" s="56">
        <v>225</v>
      </c>
      <c r="L347" s="57">
        <f t="shared" si="190"/>
        <v>225</v>
      </c>
      <c r="M347" s="57">
        <f t="shared" si="191"/>
        <v>225</v>
      </c>
      <c r="N347" s="58">
        <f t="shared" si="192"/>
        <v>450</v>
      </c>
      <c r="P347" s="2"/>
    </row>
    <row r="348" spans="1:16" ht="31.2" x14ac:dyDescent="0.3">
      <c r="A348" s="27"/>
      <c r="B348" s="49">
        <f>IF(I348&lt;&gt;"",1+MAX(A$1:$B347),"")</f>
        <v>227</v>
      </c>
      <c r="C348" s="51" t="s">
        <v>375</v>
      </c>
      <c r="D348" s="51"/>
      <c r="E348" s="139" t="s">
        <v>278</v>
      </c>
      <c r="F348" s="61">
        <v>1</v>
      </c>
      <c r="G348" s="62">
        <v>0</v>
      </c>
      <c r="H348" s="63">
        <f t="shared" si="189"/>
        <v>1</v>
      </c>
      <c r="I348" s="53" t="s">
        <v>28</v>
      </c>
      <c r="J348" s="56">
        <v>225</v>
      </c>
      <c r="K348" s="56">
        <v>260</v>
      </c>
      <c r="L348" s="57">
        <f t="shared" si="190"/>
        <v>225</v>
      </c>
      <c r="M348" s="57">
        <f t="shared" si="191"/>
        <v>260</v>
      </c>
      <c r="N348" s="58">
        <f t="shared" si="192"/>
        <v>485</v>
      </c>
      <c r="P348" s="2"/>
    </row>
    <row r="349" spans="1:16" ht="31.2" x14ac:dyDescent="0.3">
      <c r="A349" s="27"/>
      <c r="B349" s="49">
        <f>IF(I349&lt;&gt;"",1+MAX(A$1:$B348),"")</f>
        <v>228</v>
      </c>
      <c r="C349" s="51" t="s">
        <v>375</v>
      </c>
      <c r="D349" s="51"/>
      <c r="E349" s="139" t="s">
        <v>279</v>
      </c>
      <c r="F349" s="61">
        <v>1</v>
      </c>
      <c r="G349" s="62">
        <v>0</v>
      </c>
      <c r="H349" s="63">
        <f t="shared" si="189"/>
        <v>1</v>
      </c>
      <c r="I349" s="53" t="s">
        <v>28</v>
      </c>
      <c r="J349" s="56">
        <v>125</v>
      </c>
      <c r="K349" s="56">
        <v>65</v>
      </c>
      <c r="L349" s="57">
        <f t="shared" si="190"/>
        <v>125</v>
      </c>
      <c r="M349" s="57">
        <f t="shared" si="191"/>
        <v>65</v>
      </c>
      <c r="N349" s="58">
        <f t="shared" si="192"/>
        <v>190</v>
      </c>
      <c r="P349" s="2"/>
    </row>
    <row r="350" spans="1:16" ht="46.8" x14ac:dyDescent="0.3">
      <c r="A350" s="27"/>
      <c r="B350" s="49">
        <f>IF(I350&lt;&gt;"",1+MAX(A$1:$B349),"")</f>
        <v>229</v>
      </c>
      <c r="C350" s="51" t="s">
        <v>375</v>
      </c>
      <c r="D350" s="51"/>
      <c r="E350" s="139" t="s">
        <v>280</v>
      </c>
      <c r="F350" s="61">
        <v>1</v>
      </c>
      <c r="G350" s="62">
        <v>0</v>
      </c>
      <c r="H350" s="63">
        <f t="shared" si="189"/>
        <v>1</v>
      </c>
      <c r="I350" s="53" t="s">
        <v>28</v>
      </c>
      <c r="J350" s="56">
        <v>225</v>
      </c>
      <c r="K350" s="56">
        <v>185</v>
      </c>
      <c r="L350" s="57">
        <f t="shared" si="190"/>
        <v>225</v>
      </c>
      <c r="M350" s="57">
        <f t="shared" si="191"/>
        <v>185</v>
      </c>
      <c r="N350" s="58">
        <f t="shared" si="192"/>
        <v>410</v>
      </c>
      <c r="P350" s="2"/>
    </row>
    <row r="351" spans="1:16" ht="46.8" x14ac:dyDescent="0.3">
      <c r="A351" s="27"/>
      <c r="B351" s="49">
        <f>IF(I351&lt;&gt;"",1+MAX(A$1:$B350),"")</f>
        <v>230</v>
      </c>
      <c r="C351" s="51" t="s">
        <v>375</v>
      </c>
      <c r="D351" s="51"/>
      <c r="E351" s="139" t="s">
        <v>281</v>
      </c>
      <c r="F351" s="61">
        <v>3</v>
      </c>
      <c r="G351" s="62">
        <v>0</v>
      </c>
      <c r="H351" s="63">
        <f t="shared" si="189"/>
        <v>3</v>
      </c>
      <c r="I351" s="53" t="s">
        <v>28</v>
      </c>
      <c r="J351" s="56">
        <v>95</v>
      </c>
      <c r="K351" s="56">
        <v>85</v>
      </c>
      <c r="L351" s="57">
        <f t="shared" si="190"/>
        <v>285</v>
      </c>
      <c r="M351" s="57">
        <f t="shared" si="191"/>
        <v>255</v>
      </c>
      <c r="N351" s="58">
        <f t="shared" si="192"/>
        <v>540</v>
      </c>
      <c r="P351" s="2"/>
    </row>
    <row r="352" spans="1:16" x14ac:dyDescent="0.3">
      <c r="A352" s="27"/>
      <c r="B352" s="49">
        <f>IF(I352&lt;&gt;"",1+MAX(A$1:$B351),"")</f>
        <v>231</v>
      </c>
      <c r="C352" s="51"/>
      <c r="D352" s="51"/>
      <c r="E352" s="60" t="s">
        <v>282</v>
      </c>
      <c r="F352" s="61">
        <v>1</v>
      </c>
      <c r="G352" s="62">
        <v>0</v>
      </c>
      <c r="H352" s="63">
        <f t="shared" ref="H352" si="193">(1+G352)*F352</f>
        <v>1</v>
      </c>
      <c r="I352" s="53" t="s">
        <v>28</v>
      </c>
      <c r="J352" s="56">
        <v>225</v>
      </c>
      <c r="K352" s="56">
        <v>95</v>
      </c>
      <c r="L352" s="57">
        <f t="shared" ref="L352" si="194">IF(I352&lt;&gt;"",H352*J352,"")</f>
        <v>225</v>
      </c>
      <c r="M352" s="57">
        <f t="shared" ref="M352" si="195">IF(I352&lt;&gt;"",H352*K352,"")</f>
        <v>95</v>
      </c>
      <c r="N352" s="58">
        <f t="shared" ref="N352" si="196">IF(I352&lt;&gt;"",L352+M352,"")</f>
        <v>320</v>
      </c>
      <c r="P352" s="2"/>
    </row>
    <row r="353" spans="1:16" x14ac:dyDescent="0.3">
      <c r="A353" s="27"/>
      <c r="B353" s="49" t="str">
        <f>IF(I353&lt;&gt;"",1+MAX(A$1:$B352),"")</f>
        <v/>
      </c>
      <c r="C353" s="51"/>
      <c r="D353" s="51"/>
      <c r="E353" s="60"/>
      <c r="F353" s="61"/>
      <c r="G353" s="62"/>
      <c r="H353" s="63"/>
      <c r="I353" s="53"/>
      <c r="J353" s="56"/>
      <c r="K353" s="56"/>
      <c r="L353" s="57"/>
      <c r="M353" s="57"/>
      <c r="N353" s="58"/>
      <c r="P353" s="2"/>
    </row>
    <row r="354" spans="1:16" x14ac:dyDescent="0.3">
      <c r="A354" s="27"/>
      <c r="B354" s="49" t="str">
        <f>IF(I354&lt;&gt;"",1+MAX(A$1:$B353),"")</f>
        <v/>
      </c>
      <c r="C354" s="51"/>
      <c r="D354" s="51"/>
      <c r="E354" s="75" t="s">
        <v>63</v>
      </c>
      <c r="F354" s="86"/>
      <c r="G354" s="62"/>
      <c r="H354" s="63"/>
      <c r="I354" s="53"/>
      <c r="J354" s="56"/>
      <c r="K354" s="56"/>
      <c r="L354" s="57" t="str">
        <f t="shared" si="185"/>
        <v/>
      </c>
      <c r="M354" s="57" t="str">
        <f t="shared" si="186"/>
        <v/>
      </c>
      <c r="N354" s="58" t="str">
        <f t="shared" si="187"/>
        <v/>
      </c>
      <c r="P354" s="2"/>
    </row>
    <row r="355" spans="1:16" x14ac:dyDescent="0.3">
      <c r="A355" s="27"/>
      <c r="B355" s="49">
        <f>IF(I355&lt;&gt;"",1+MAX(A$1:$B354),"")</f>
        <v>232</v>
      </c>
      <c r="C355" s="51" t="s">
        <v>376</v>
      </c>
      <c r="D355" s="51"/>
      <c r="E355" s="132" t="s">
        <v>290</v>
      </c>
      <c r="F355" s="86">
        <v>76.87</v>
      </c>
      <c r="G355" s="62">
        <v>0.1</v>
      </c>
      <c r="H355" s="63">
        <f>(1+G355)*F355</f>
        <v>84.557000000000016</v>
      </c>
      <c r="I355" s="53" t="s">
        <v>49</v>
      </c>
      <c r="J355" s="56">
        <v>9.5</v>
      </c>
      <c r="K355" s="56">
        <v>4.5</v>
      </c>
      <c r="L355" s="57">
        <f t="shared" si="185"/>
        <v>803.29150000000016</v>
      </c>
      <c r="M355" s="57">
        <f t="shared" si="186"/>
        <v>380.50650000000007</v>
      </c>
      <c r="N355" s="58">
        <f t="shared" si="187"/>
        <v>1183.7980000000002</v>
      </c>
      <c r="P355" s="2"/>
    </row>
    <row r="356" spans="1:16" x14ac:dyDescent="0.3">
      <c r="A356" s="27"/>
      <c r="B356" s="49">
        <f>IF(I356&lt;&gt;"",1+MAX(A$1:$B355),"")</f>
        <v>233</v>
      </c>
      <c r="C356" s="51" t="s">
        <v>376</v>
      </c>
      <c r="D356" s="51"/>
      <c r="E356" s="132" t="s">
        <v>291</v>
      </c>
      <c r="F356" s="86">
        <v>33.020000000000003</v>
      </c>
      <c r="G356" s="62">
        <v>0.1</v>
      </c>
      <c r="H356" s="63">
        <f t="shared" ref="H356:H359" si="197">(1+G356)*F356</f>
        <v>36.32200000000001</v>
      </c>
      <c r="I356" s="53" t="s">
        <v>49</v>
      </c>
      <c r="J356" s="56">
        <v>8.5</v>
      </c>
      <c r="K356" s="56">
        <v>3.25</v>
      </c>
      <c r="L356" s="57">
        <f t="shared" ref="L356:L359" si="198">IF(I356&lt;&gt;"",H356*J356,"")</f>
        <v>308.73700000000008</v>
      </c>
      <c r="M356" s="57">
        <f t="shared" ref="M356:M359" si="199">IF(I356&lt;&gt;"",H356*K356,"")</f>
        <v>118.04650000000004</v>
      </c>
      <c r="N356" s="58">
        <f t="shared" ref="N356:N359" si="200">IF(I356&lt;&gt;"",L356+M356,"")</f>
        <v>426.78350000000012</v>
      </c>
      <c r="P356" s="2"/>
    </row>
    <row r="357" spans="1:16" x14ac:dyDescent="0.3">
      <c r="A357" s="27"/>
      <c r="B357" s="49">
        <f>IF(I357&lt;&gt;"",1+MAX(A$1:$B356),"")</f>
        <v>234</v>
      </c>
      <c r="C357" s="51" t="s">
        <v>376</v>
      </c>
      <c r="D357" s="51"/>
      <c r="E357" s="132" t="s">
        <v>292</v>
      </c>
      <c r="F357" s="86">
        <v>17.96</v>
      </c>
      <c r="G357" s="62">
        <v>0.1</v>
      </c>
      <c r="H357" s="63">
        <f t="shared" si="197"/>
        <v>19.756000000000004</v>
      </c>
      <c r="I357" s="53" t="s">
        <v>49</v>
      </c>
      <c r="J357" s="56">
        <v>9.5</v>
      </c>
      <c r="K357" s="56">
        <v>4.25</v>
      </c>
      <c r="L357" s="57">
        <f t="shared" si="198"/>
        <v>187.68200000000004</v>
      </c>
      <c r="M357" s="57">
        <f t="shared" si="199"/>
        <v>83.963000000000022</v>
      </c>
      <c r="N357" s="58">
        <f t="shared" si="200"/>
        <v>271.6450000000001</v>
      </c>
      <c r="P357" s="2"/>
    </row>
    <row r="358" spans="1:16" x14ac:dyDescent="0.3">
      <c r="A358" s="27"/>
      <c r="B358" s="49">
        <f>IF(I358&lt;&gt;"",1+MAX(A$1:$B357),"")</f>
        <v>235</v>
      </c>
      <c r="C358" s="51" t="s">
        <v>376</v>
      </c>
      <c r="D358" s="51"/>
      <c r="E358" s="132" t="s">
        <v>293</v>
      </c>
      <c r="F358" s="86">
        <v>24.8</v>
      </c>
      <c r="G358" s="62">
        <v>0.1</v>
      </c>
      <c r="H358" s="63">
        <f t="shared" si="197"/>
        <v>27.280000000000005</v>
      </c>
      <c r="I358" s="53" t="s">
        <v>49</v>
      </c>
      <c r="J358" s="56">
        <v>10.5</v>
      </c>
      <c r="K358" s="56">
        <v>5.5</v>
      </c>
      <c r="L358" s="57">
        <f t="shared" si="198"/>
        <v>286.44000000000005</v>
      </c>
      <c r="M358" s="57">
        <f t="shared" si="199"/>
        <v>150.04000000000002</v>
      </c>
      <c r="N358" s="58">
        <f t="shared" si="200"/>
        <v>436.48000000000008</v>
      </c>
      <c r="P358" s="2"/>
    </row>
    <row r="359" spans="1:16" x14ac:dyDescent="0.3">
      <c r="A359" s="27"/>
      <c r="B359" s="49">
        <f>IF(I359&lt;&gt;"",1+MAX(A$1:$B358),"")</f>
        <v>236</v>
      </c>
      <c r="C359" s="51" t="s">
        <v>376</v>
      </c>
      <c r="D359" s="51"/>
      <c r="E359" s="132" t="s">
        <v>294</v>
      </c>
      <c r="F359" s="86">
        <v>40.9</v>
      </c>
      <c r="G359" s="62">
        <v>0.1</v>
      </c>
      <c r="H359" s="63">
        <f t="shared" si="197"/>
        <v>44.99</v>
      </c>
      <c r="I359" s="53" t="s">
        <v>49</v>
      </c>
      <c r="J359" s="56">
        <v>12</v>
      </c>
      <c r="K359" s="56">
        <v>7.5</v>
      </c>
      <c r="L359" s="57">
        <f t="shared" si="198"/>
        <v>539.88</v>
      </c>
      <c r="M359" s="57">
        <f t="shared" si="199"/>
        <v>337.42500000000001</v>
      </c>
      <c r="N359" s="58">
        <f t="shared" si="200"/>
        <v>877.30500000000006</v>
      </c>
      <c r="P359" s="2"/>
    </row>
    <row r="360" spans="1:16" x14ac:dyDescent="0.3">
      <c r="A360" s="27"/>
      <c r="B360" s="49" t="str">
        <f>IF(I360&lt;&gt;"",1+MAX(A$1:$B359),"")</f>
        <v/>
      </c>
      <c r="C360" s="51"/>
      <c r="D360" s="51"/>
      <c r="E360" s="60"/>
      <c r="F360" s="61"/>
      <c r="G360" s="62"/>
      <c r="H360" s="63"/>
      <c r="I360" s="53"/>
      <c r="J360" s="56"/>
      <c r="K360" s="56"/>
      <c r="L360" s="57"/>
      <c r="M360" s="57"/>
      <c r="N360" s="58"/>
      <c r="P360" s="2"/>
    </row>
    <row r="361" spans="1:16" x14ac:dyDescent="0.3">
      <c r="A361" s="27"/>
      <c r="B361" s="49" t="str">
        <f>IF(I361&lt;&gt;"",1+MAX(A$1:$B360),"")</f>
        <v/>
      </c>
      <c r="C361" s="51"/>
      <c r="D361" s="51"/>
      <c r="E361" s="75" t="s">
        <v>55</v>
      </c>
      <c r="F361" s="86"/>
      <c r="G361" s="62"/>
      <c r="H361" s="63"/>
      <c r="I361" s="53"/>
      <c r="J361" s="56" t="s">
        <v>27</v>
      </c>
      <c r="K361" s="56" t="s">
        <v>27</v>
      </c>
      <c r="L361" s="57" t="str">
        <f t="shared" si="185"/>
        <v/>
      </c>
      <c r="M361" s="57" t="str">
        <f t="shared" si="186"/>
        <v/>
      </c>
      <c r="N361" s="58" t="str">
        <f t="shared" si="187"/>
        <v/>
      </c>
      <c r="P361" s="2"/>
    </row>
    <row r="362" spans="1:16" x14ac:dyDescent="0.3">
      <c r="A362" s="27"/>
      <c r="B362" s="49">
        <f>IF(I362&lt;&gt;"",1+MAX(A$1:$B361),"")</f>
        <v>237</v>
      </c>
      <c r="C362" s="51" t="s">
        <v>375</v>
      </c>
      <c r="D362" s="51"/>
      <c r="E362" s="132" t="s">
        <v>286</v>
      </c>
      <c r="F362" s="86">
        <v>54.91</v>
      </c>
      <c r="G362" s="62">
        <v>0.1</v>
      </c>
      <c r="H362" s="63">
        <f>(1+G362)*F362</f>
        <v>60.401000000000003</v>
      </c>
      <c r="I362" s="53" t="s">
        <v>49</v>
      </c>
      <c r="J362" s="56">
        <v>16</v>
      </c>
      <c r="K362" s="56">
        <v>10</v>
      </c>
      <c r="L362" s="57">
        <f t="shared" si="185"/>
        <v>966.41600000000005</v>
      </c>
      <c r="M362" s="57">
        <f t="shared" si="186"/>
        <v>604.01</v>
      </c>
      <c r="N362" s="58">
        <f t="shared" si="187"/>
        <v>1570.4259999999999</v>
      </c>
      <c r="P362" s="2"/>
    </row>
    <row r="363" spans="1:16" x14ac:dyDescent="0.3">
      <c r="A363" s="27"/>
      <c r="B363" s="49">
        <f>IF(I363&lt;&gt;"",1+MAX(A$1:$B362),"")</f>
        <v>238</v>
      </c>
      <c r="C363" s="51" t="s">
        <v>375</v>
      </c>
      <c r="D363" s="51"/>
      <c r="E363" s="132" t="s">
        <v>287</v>
      </c>
      <c r="F363" s="86">
        <v>14.57</v>
      </c>
      <c r="G363" s="62">
        <v>0.1</v>
      </c>
      <c r="H363" s="63">
        <f t="shared" ref="H363:H367" si="201">(1+G363)*F363</f>
        <v>16.027000000000001</v>
      </c>
      <c r="I363" s="53" t="s">
        <v>49</v>
      </c>
      <c r="J363" s="56">
        <v>18</v>
      </c>
      <c r="K363" s="56">
        <v>12</v>
      </c>
      <c r="L363" s="57">
        <f t="shared" ref="L363:L367" si="202">IF(I363&lt;&gt;"",H363*J363,"")</f>
        <v>288.48599999999999</v>
      </c>
      <c r="M363" s="57">
        <f t="shared" ref="M363:M367" si="203">IF(I363&lt;&gt;"",H363*K363,"")</f>
        <v>192.32400000000001</v>
      </c>
      <c r="N363" s="58">
        <f t="shared" ref="N363:N367" si="204">IF(I363&lt;&gt;"",L363+M363,"")</f>
        <v>480.81</v>
      </c>
      <c r="P363" s="2"/>
    </row>
    <row r="364" spans="1:16" x14ac:dyDescent="0.3">
      <c r="A364" s="27"/>
      <c r="B364" s="49">
        <f>IF(I364&lt;&gt;"",1+MAX(A$1:$B363),"")</f>
        <v>239</v>
      </c>
      <c r="C364" s="51" t="s">
        <v>375</v>
      </c>
      <c r="D364" s="51"/>
      <c r="E364" s="132" t="s">
        <v>288</v>
      </c>
      <c r="F364" s="86">
        <v>11.31</v>
      </c>
      <c r="G364" s="62">
        <v>0.1</v>
      </c>
      <c r="H364" s="63">
        <f t="shared" si="201"/>
        <v>12.441000000000001</v>
      </c>
      <c r="I364" s="53" t="s">
        <v>49</v>
      </c>
      <c r="J364" s="56">
        <v>18</v>
      </c>
      <c r="K364" s="56">
        <v>10</v>
      </c>
      <c r="L364" s="57">
        <f t="shared" si="202"/>
        <v>223.93800000000002</v>
      </c>
      <c r="M364" s="57">
        <f t="shared" si="203"/>
        <v>124.41000000000001</v>
      </c>
      <c r="N364" s="58">
        <f t="shared" si="204"/>
        <v>348.34800000000001</v>
      </c>
      <c r="P364" s="2"/>
    </row>
    <row r="365" spans="1:16" x14ac:dyDescent="0.3">
      <c r="A365" s="27"/>
      <c r="B365" s="49">
        <f>IF(I365&lt;&gt;"",1+MAX(A$1:$B364),"")</f>
        <v>240</v>
      </c>
      <c r="C365" s="51" t="s">
        <v>375</v>
      </c>
      <c r="D365" s="51"/>
      <c r="E365" s="132" t="s">
        <v>289</v>
      </c>
      <c r="F365" s="86">
        <v>24.56</v>
      </c>
      <c r="G365" s="62">
        <v>0.1</v>
      </c>
      <c r="H365" s="63">
        <f t="shared" si="201"/>
        <v>27.016000000000002</v>
      </c>
      <c r="I365" s="53" t="s">
        <v>49</v>
      </c>
      <c r="J365" s="56">
        <v>14</v>
      </c>
      <c r="K365" s="56">
        <v>6</v>
      </c>
      <c r="L365" s="57">
        <f t="shared" si="202"/>
        <v>378.22400000000005</v>
      </c>
      <c r="M365" s="57">
        <f t="shared" si="203"/>
        <v>162.096</v>
      </c>
      <c r="N365" s="58">
        <f t="shared" si="204"/>
        <v>540.32000000000005</v>
      </c>
      <c r="P365" s="2"/>
    </row>
    <row r="366" spans="1:16" x14ac:dyDescent="0.3">
      <c r="A366" s="27"/>
      <c r="B366" s="49">
        <f>IF(I366&lt;&gt;"",1+MAX(A$1:$B365),"")</f>
        <v>241</v>
      </c>
      <c r="C366" s="51" t="s">
        <v>375</v>
      </c>
      <c r="D366" s="51"/>
      <c r="E366" s="132" t="s">
        <v>283</v>
      </c>
      <c r="F366" s="86">
        <v>19.850000000000001</v>
      </c>
      <c r="G366" s="62">
        <v>0.1</v>
      </c>
      <c r="H366" s="63">
        <f t="shared" si="201"/>
        <v>21.835000000000004</v>
      </c>
      <c r="I366" s="53" t="s">
        <v>49</v>
      </c>
      <c r="J366" s="56">
        <v>11</v>
      </c>
      <c r="K366" s="56">
        <v>4.5</v>
      </c>
      <c r="L366" s="57">
        <f t="shared" si="202"/>
        <v>240.18500000000006</v>
      </c>
      <c r="M366" s="57">
        <f t="shared" si="203"/>
        <v>98.257500000000022</v>
      </c>
      <c r="N366" s="58">
        <f t="shared" si="204"/>
        <v>338.44250000000011</v>
      </c>
      <c r="P366" s="2"/>
    </row>
    <row r="367" spans="1:16" x14ac:dyDescent="0.3">
      <c r="A367" s="27"/>
      <c r="B367" s="49">
        <f>IF(I367&lt;&gt;"",1+MAX(A$1:$B366),"")</f>
        <v>242</v>
      </c>
      <c r="C367" s="51" t="s">
        <v>375</v>
      </c>
      <c r="D367" s="51"/>
      <c r="E367" s="132" t="s">
        <v>284</v>
      </c>
      <c r="F367" s="86">
        <v>36.21</v>
      </c>
      <c r="G367" s="62">
        <v>0.1</v>
      </c>
      <c r="H367" s="63">
        <f t="shared" si="201"/>
        <v>39.831000000000003</v>
      </c>
      <c r="I367" s="53" t="s">
        <v>49</v>
      </c>
      <c r="J367" s="56">
        <v>12</v>
      </c>
      <c r="K367" s="56">
        <v>5</v>
      </c>
      <c r="L367" s="57">
        <f t="shared" si="202"/>
        <v>477.97200000000004</v>
      </c>
      <c r="M367" s="57">
        <f t="shared" si="203"/>
        <v>199.15500000000003</v>
      </c>
      <c r="N367" s="58">
        <f t="shared" si="204"/>
        <v>677.12700000000007</v>
      </c>
      <c r="P367" s="2"/>
    </row>
    <row r="368" spans="1:16" x14ac:dyDescent="0.3">
      <c r="A368" s="27"/>
      <c r="B368" s="49" t="str">
        <f>IF(I368&lt;&gt;"",1+MAX(A$1:$B367),"")</f>
        <v/>
      </c>
      <c r="C368" s="51"/>
      <c r="D368" s="51"/>
      <c r="E368" s="60"/>
      <c r="F368" s="61"/>
      <c r="G368" s="62"/>
      <c r="H368" s="63"/>
      <c r="I368" s="53"/>
      <c r="J368" s="56"/>
      <c r="K368" s="56"/>
      <c r="L368" s="57"/>
      <c r="M368" s="57"/>
      <c r="N368" s="58"/>
      <c r="P368" s="2"/>
    </row>
    <row r="369" spans="1:28" x14ac:dyDescent="0.3">
      <c r="A369" s="27"/>
      <c r="B369" s="49" t="str">
        <f>IF(I369&lt;&gt;"",1+MAX(A$1:$B368),"")</f>
        <v/>
      </c>
      <c r="C369" s="51"/>
      <c r="D369" s="51"/>
      <c r="E369" s="75" t="s">
        <v>56</v>
      </c>
      <c r="F369" s="86"/>
      <c r="G369" s="62"/>
      <c r="H369" s="63"/>
      <c r="I369" s="53"/>
      <c r="J369" s="56"/>
      <c r="K369" s="56"/>
      <c r="L369" s="57" t="str">
        <f t="shared" si="185"/>
        <v/>
      </c>
      <c r="M369" s="57" t="str">
        <f t="shared" si="186"/>
        <v/>
      </c>
      <c r="N369" s="58" t="str">
        <f t="shared" si="187"/>
        <v/>
      </c>
      <c r="P369" s="2"/>
    </row>
    <row r="370" spans="1:28" x14ac:dyDescent="0.3">
      <c r="A370" s="27"/>
      <c r="B370" s="49">
        <f>IF(I370&lt;&gt;"",1+MAX(A$1:$B369),"")</f>
        <v>243</v>
      </c>
      <c r="C370" s="51" t="s">
        <v>377</v>
      </c>
      <c r="D370" s="51"/>
      <c r="E370" s="132" t="s">
        <v>285</v>
      </c>
      <c r="F370" s="86">
        <v>44.45</v>
      </c>
      <c r="G370" s="62">
        <v>0.1</v>
      </c>
      <c r="H370" s="63">
        <f>(1+G370)*F370</f>
        <v>48.89500000000001</v>
      </c>
      <c r="I370" s="53" t="s">
        <v>49</v>
      </c>
      <c r="J370" s="56">
        <v>7.5</v>
      </c>
      <c r="K370" s="56">
        <v>3</v>
      </c>
      <c r="L370" s="57">
        <f t="shared" si="185"/>
        <v>366.71250000000009</v>
      </c>
      <c r="M370" s="57">
        <f t="shared" si="186"/>
        <v>146.68500000000003</v>
      </c>
      <c r="N370" s="58">
        <f t="shared" si="187"/>
        <v>513.39750000000015</v>
      </c>
      <c r="P370" s="2"/>
    </row>
    <row r="371" spans="1:28" x14ac:dyDescent="0.3">
      <c r="A371" s="27"/>
      <c r="B371" s="49" t="str">
        <f>IF(I371&lt;&gt;"",1+MAX(A$1:$B370),"")</f>
        <v/>
      </c>
      <c r="C371" s="51"/>
      <c r="D371" s="51"/>
      <c r="E371" s="90"/>
      <c r="F371" s="84"/>
      <c r="G371" s="62"/>
      <c r="H371" s="63"/>
      <c r="I371" s="53"/>
      <c r="J371" s="56"/>
      <c r="K371" s="56"/>
      <c r="L371" s="57" t="str">
        <f t="shared" si="185"/>
        <v/>
      </c>
      <c r="M371" s="57" t="str">
        <f t="shared" si="186"/>
        <v/>
      </c>
      <c r="N371" s="58" t="str">
        <f t="shared" si="187"/>
        <v/>
      </c>
      <c r="P371" s="2"/>
    </row>
    <row r="372" spans="1:28" x14ac:dyDescent="0.3">
      <c r="A372" s="18"/>
      <c r="B372" s="49" t="str">
        <f>IF(I372&lt;&gt;"",1+MAX(A$1:$B371),"")</f>
        <v/>
      </c>
      <c r="C372" s="50"/>
      <c r="D372" s="53"/>
      <c r="E372" s="64" t="s">
        <v>2</v>
      </c>
      <c r="F372" s="59"/>
      <c r="G372" s="59"/>
      <c r="H372" s="55"/>
      <c r="I372" s="59"/>
      <c r="J372" s="79" t="s">
        <v>27</v>
      </c>
      <c r="K372" s="79" t="s">
        <v>27</v>
      </c>
      <c r="L372" s="66">
        <f>SUM(L335:L371)</f>
        <v>12377.964</v>
      </c>
      <c r="M372" s="66">
        <f>SUM(M335:M371)</f>
        <v>18686.9185</v>
      </c>
      <c r="N372" s="67">
        <f>SUM(N335:N371)</f>
        <v>31064.882500000003</v>
      </c>
      <c r="O372" s="4"/>
      <c r="P372" s="2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x14ac:dyDescent="0.3">
      <c r="A373" s="27"/>
      <c r="B373" s="49" t="str">
        <f>IF(I373&lt;&gt;"",1+MAX(A$1:$B372),"")</f>
        <v/>
      </c>
      <c r="C373" s="68"/>
      <c r="D373" s="69">
        <v>31</v>
      </c>
      <c r="E373" s="70" t="s">
        <v>76</v>
      </c>
      <c r="F373" s="69"/>
      <c r="G373" s="69"/>
      <c r="H373" s="69"/>
      <c r="I373" s="69"/>
      <c r="J373" s="71" t="s">
        <v>27</v>
      </c>
      <c r="K373" s="71" t="s">
        <v>27</v>
      </c>
      <c r="L373" s="69"/>
      <c r="M373" s="69"/>
      <c r="N373" s="72"/>
      <c r="P373" s="2"/>
    </row>
    <row r="374" spans="1:28" x14ac:dyDescent="0.3">
      <c r="A374" s="27"/>
      <c r="B374" s="49">
        <f>IF(I374&lt;&gt;"",1+MAX(A$1:$B373),"")</f>
        <v>244</v>
      </c>
      <c r="C374" s="51"/>
      <c r="D374" s="51"/>
      <c r="E374" s="85" t="s">
        <v>77</v>
      </c>
      <c r="F374" s="86">
        <v>37.5</v>
      </c>
      <c r="G374" s="62">
        <v>0.2</v>
      </c>
      <c r="H374" s="63">
        <f>(1+G374)*F374</f>
        <v>45</v>
      </c>
      <c r="I374" s="80" t="s">
        <v>72</v>
      </c>
      <c r="J374" s="89">
        <v>25</v>
      </c>
      <c r="K374" s="89">
        <v>18</v>
      </c>
      <c r="L374" s="57">
        <f>IF(I374&lt;&gt;"",H374*J374,"")</f>
        <v>1125</v>
      </c>
      <c r="M374" s="57">
        <f>IF(I374&lt;&gt;"",H374*K374,"")</f>
        <v>810</v>
      </c>
      <c r="N374" s="58">
        <f>IF(I374&lt;&gt;"",L374+M374,"")</f>
        <v>1935</v>
      </c>
      <c r="P374" s="2"/>
    </row>
    <row r="375" spans="1:28" x14ac:dyDescent="0.3">
      <c r="A375" s="27"/>
      <c r="B375" s="49">
        <f>IF(I375&lt;&gt;"",1+MAX(A$1:$B374),"")</f>
        <v>245</v>
      </c>
      <c r="C375" s="51"/>
      <c r="D375" s="51"/>
      <c r="E375" s="85" t="s">
        <v>78</v>
      </c>
      <c r="F375" s="86">
        <v>11.691092222222224</v>
      </c>
      <c r="G375" s="62">
        <v>0.2</v>
      </c>
      <c r="H375" s="63">
        <f>(1+G375)*F375</f>
        <v>14.029310666666669</v>
      </c>
      <c r="I375" s="80" t="s">
        <v>72</v>
      </c>
      <c r="J375" s="89">
        <v>30</v>
      </c>
      <c r="K375" s="89">
        <v>22</v>
      </c>
      <c r="L375" s="57">
        <f>IF(I375&lt;&gt;"",H375*J375,"")</f>
        <v>420.87932000000006</v>
      </c>
      <c r="M375" s="57">
        <f>IF(I375&lt;&gt;"",H375*K375,"")</f>
        <v>308.64483466666672</v>
      </c>
      <c r="N375" s="58">
        <f>IF(I375&lt;&gt;"",L375+M375,"")</f>
        <v>729.52415466666685</v>
      </c>
      <c r="P375" s="2"/>
    </row>
    <row r="376" spans="1:28" x14ac:dyDescent="0.3">
      <c r="A376" s="27"/>
      <c r="B376" s="49">
        <f>IF(I376&lt;&gt;"",1+MAX(A$1:$B375),"")</f>
        <v>246</v>
      </c>
      <c r="C376" s="51"/>
      <c r="D376" s="51"/>
      <c r="E376" s="60" t="s">
        <v>79</v>
      </c>
      <c r="F376" s="61">
        <v>1874</v>
      </c>
      <c r="G376" s="62">
        <v>0.2</v>
      </c>
      <c r="H376" s="63">
        <f>(1+G376)*F376</f>
        <v>2248.7999999999997</v>
      </c>
      <c r="I376" s="80" t="s">
        <v>50</v>
      </c>
      <c r="J376" s="56">
        <v>0.45</v>
      </c>
      <c r="K376" s="56">
        <v>0.2</v>
      </c>
      <c r="L376" s="57">
        <f>IF(I376&lt;&gt;"",H376*J376,"")</f>
        <v>1011.9599999999999</v>
      </c>
      <c r="M376" s="57">
        <f>IF(I376&lt;&gt;"",H376*K376,"")</f>
        <v>449.76</v>
      </c>
      <c r="N376" s="58">
        <f>IF(I376&lt;&gt;"",L376+M376,"")</f>
        <v>1461.7199999999998</v>
      </c>
      <c r="P376" s="2"/>
    </row>
    <row r="377" spans="1:28" x14ac:dyDescent="0.3">
      <c r="A377" s="27"/>
      <c r="B377" s="49" t="str">
        <f>IF(I377&lt;&gt;"",1+MAX(A$1:$B376),"")</f>
        <v/>
      </c>
      <c r="C377" s="51"/>
      <c r="D377" s="51"/>
      <c r="E377" s="91" t="s">
        <v>80</v>
      </c>
      <c r="F377" s="86"/>
      <c r="G377" s="62"/>
      <c r="H377" s="63"/>
      <c r="I377" s="80"/>
      <c r="J377" s="56"/>
      <c r="K377" s="56"/>
      <c r="L377" s="57"/>
      <c r="M377" s="57"/>
      <c r="N377" s="58"/>
      <c r="P377" s="2"/>
    </row>
    <row r="378" spans="1:28" x14ac:dyDescent="0.3">
      <c r="A378" s="27"/>
      <c r="B378" s="49" t="str">
        <f>IF(I378&lt;&gt;"",1+MAX(A$1:$B377),"")</f>
        <v/>
      </c>
      <c r="C378" s="51"/>
      <c r="D378" s="51"/>
      <c r="E378" s="52"/>
      <c r="F378" s="55"/>
      <c r="G378" s="62"/>
      <c r="H378" s="63"/>
      <c r="I378" s="53"/>
      <c r="J378" s="56" t="s">
        <v>27</v>
      </c>
      <c r="K378" s="56" t="s">
        <v>27</v>
      </c>
      <c r="L378" s="57" t="str">
        <f>IF(I378&lt;&gt;"",H378*J378,"")</f>
        <v/>
      </c>
      <c r="M378" s="57" t="str">
        <f>IF(I378&lt;&gt;"",H378*K378,"")</f>
        <v/>
      </c>
      <c r="N378" s="58" t="str">
        <f>IF(I378&lt;&gt;"",L378+M378,"")</f>
        <v/>
      </c>
      <c r="P378" s="2"/>
    </row>
    <row r="379" spans="1:28" x14ac:dyDescent="0.3">
      <c r="A379" s="18"/>
      <c r="B379" s="49" t="str">
        <f>IF(I379&lt;&gt;"",1+MAX(A$1:$B378),"")</f>
        <v/>
      </c>
      <c r="C379" s="50"/>
      <c r="D379" s="53"/>
      <c r="E379" s="64" t="s">
        <v>2</v>
      </c>
      <c r="F379" s="59"/>
      <c r="G379" s="59"/>
      <c r="H379" s="55"/>
      <c r="I379" s="59"/>
      <c r="J379" s="79" t="s">
        <v>27</v>
      </c>
      <c r="K379" s="79" t="s">
        <v>27</v>
      </c>
      <c r="L379" s="66">
        <f>SUM(L374:L378)</f>
        <v>2557.83932</v>
      </c>
      <c r="M379" s="66">
        <f>SUM(M374:M378)</f>
        <v>1568.4048346666666</v>
      </c>
      <c r="N379" s="67">
        <f>SUM(N374:N378)</f>
        <v>4126.2441546666669</v>
      </c>
      <c r="O379" s="4"/>
      <c r="P379" s="2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x14ac:dyDescent="0.3">
      <c r="A380" s="27"/>
      <c r="B380" s="49" t="str">
        <f>IF(I380&lt;&gt;"",1+MAX(A$1:$B379),"")</f>
        <v/>
      </c>
      <c r="C380" s="68"/>
      <c r="D380" s="69">
        <v>32</v>
      </c>
      <c r="E380" s="70" t="s">
        <v>64</v>
      </c>
      <c r="F380" s="69"/>
      <c r="G380" s="69"/>
      <c r="H380" s="69"/>
      <c r="I380" s="69"/>
      <c r="J380" s="71" t="s">
        <v>27</v>
      </c>
      <c r="K380" s="71" t="s">
        <v>27</v>
      </c>
      <c r="L380" s="69"/>
      <c r="M380" s="69"/>
      <c r="N380" s="72"/>
      <c r="P380" s="2"/>
    </row>
    <row r="381" spans="1:28" x14ac:dyDescent="0.3">
      <c r="A381" s="27"/>
      <c r="B381" s="49" t="str">
        <f>IF(I381&lt;&gt;"",1+MAX(A$1:$B380),"")</f>
        <v/>
      </c>
      <c r="C381" s="73"/>
      <c r="D381" s="74"/>
      <c r="E381" s="75" t="s">
        <v>65</v>
      </c>
      <c r="F381" s="55"/>
      <c r="G381" s="62"/>
      <c r="H381" s="63"/>
      <c r="I381" s="76"/>
      <c r="J381" s="56" t="s">
        <v>27</v>
      </c>
      <c r="K381" s="56" t="s">
        <v>27</v>
      </c>
      <c r="L381" s="57" t="str">
        <f t="shared" ref="L381:L397" si="205">IF(I381&lt;&gt;"",H381*J381,"")</f>
        <v/>
      </c>
      <c r="M381" s="57" t="str">
        <f t="shared" ref="M381:M397" si="206">IF(I381&lt;&gt;"",H381*K381,"")</f>
        <v/>
      </c>
      <c r="N381" s="58" t="str">
        <f t="shared" ref="N381:N397" si="207">IF(I381&lt;&gt;"",L381+M381,"")</f>
        <v/>
      </c>
      <c r="O381" s="3"/>
      <c r="P381" s="2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62.4" x14ac:dyDescent="0.3">
      <c r="A382" s="27"/>
      <c r="B382" s="49">
        <f>IF(I382&lt;&gt;"",1+MAX(A$1:$B381),"")</f>
        <v>247</v>
      </c>
      <c r="C382" s="51" t="s">
        <v>378</v>
      </c>
      <c r="D382" s="51"/>
      <c r="E382" s="133" t="s">
        <v>296</v>
      </c>
      <c r="F382" s="86">
        <v>718.8</v>
      </c>
      <c r="G382" s="62">
        <v>0.1</v>
      </c>
      <c r="H382" s="63">
        <f t="shared" ref="H382:H385" si="208">(1+G382)*F382</f>
        <v>790.68000000000006</v>
      </c>
      <c r="I382" s="78" t="s">
        <v>50</v>
      </c>
      <c r="J382" s="56">
        <v>5.25</v>
      </c>
      <c r="K382" s="56">
        <v>4.75</v>
      </c>
      <c r="L382" s="57">
        <f t="shared" ref="L382:L385" si="209">IF(I382&lt;&gt;"",H382*J382,"")</f>
        <v>4151.0700000000006</v>
      </c>
      <c r="M382" s="57">
        <f t="shared" ref="M382:M385" si="210">IF(I382&lt;&gt;"",H382*K382,"")</f>
        <v>3755.7300000000005</v>
      </c>
      <c r="N382" s="58">
        <f t="shared" ref="N382:N385" si="211">IF(I382&lt;&gt;"",L382+M382,"")</f>
        <v>7906.8000000000011</v>
      </c>
      <c r="P382" s="2"/>
    </row>
    <row r="383" spans="1:28" ht="62.4" x14ac:dyDescent="0.3">
      <c r="A383" s="27"/>
      <c r="B383" s="49">
        <f>IF(I383&lt;&gt;"",1+MAX(A$1:$B382),"")</f>
        <v>248</v>
      </c>
      <c r="C383" s="51" t="s">
        <v>378</v>
      </c>
      <c r="D383" s="51"/>
      <c r="E383" s="133" t="s">
        <v>297</v>
      </c>
      <c r="F383" s="86">
        <v>42.74</v>
      </c>
      <c r="G383" s="62">
        <v>0.1</v>
      </c>
      <c r="H383" s="63">
        <f t="shared" si="208"/>
        <v>47.014000000000003</v>
      </c>
      <c r="I383" s="78" t="s">
        <v>50</v>
      </c>
      <c r="J383" s="56">
        <v>6</v>
      </c>
      <c r="K383" s="56">
        <v>6.25</v>
      </c>
      <c r="L383" s="57">
        <f t="shared" si="209"/>
        <v>282.084</v>
      </c>
      <c r="M383" s="57">
        <f t="shared" si="210"/>
        <v>293.83750000000003</v>
      </c>
      <c r="N383" s="58">
        <f t="shared" si="211"/>
        <v>575.92150000000004</v>
      </c>
      <c r="P383" s="2"/>
    </row>
    <row r="384" spans="1:28" ht="31.2" x14ac:dyDescent="0.3">
      <c r="A384" s="27"/>
      <c r="B384" s="49">
        <f>IF(I384&lt;&gt;"",1+MAX(A$1:$B383),"")</f>
        <v>249</v>
      </c>
      <c r="C384" s="51" t="s">
        <v>378</v>
      </c>
      <c r="D384" s="51"/>
      <c r="E384" s="133" t="s">
        <v>298</v>
      </c>
      <c r="F384" s="86">
        <v>419.93</v>
      </c>
      <c r="G384" s="62">
        <v>0.1</v>
      </c>
      <c r="H384" s="63">
        <f t="shared" si="208"/>
        <v>461.92300000000006</v>
      </c>
      <c r="I384" s="78" t="s">
        <v>50</v>
      </c>
      <c r="J384" s="56">
        <v>6.5</v>
      </c>
      <c r="K384" s="56">
        <v>7.5</v>
      </c>
      <c r="L384" s="57">
        <f t="shared" si="209"/>
        <v>3002.4995000000004</v>
      </c>
      <c r="M384" s="57">
        <f t="shared" si="210"/>
        <v>3464.4225000000006</v>
      </c>
      <c r="N384" s="58">
        <f t="shared" si="211"/>
        <v>6466.9220000000005</v>
      </c>
      <c r="P384" s="2"/>
    </row>
    <row r="385" spans="1:28" x14ac:dyDescent="0.3">
      <c r="A385" s="27"/>
      <c r="B385" s="49">
        <f>IF(I385&lt;&gt;"",1+MAX(A$1:$B384),"")</f>
        <v>250</v>
      </c>
      <c r="C385" s="51" t="s">
        <v>378</v>
      </c>
      <c r="D385" s="51"/>
      <c r="E385" s="132" t="s">
        <v>295</v>
      </c>
      <c r="F385" s="86">
        <v>251</v>
      </c>
      <c r="G385" s="62">
        <v>0.1</v>
      </c>
      <c r="H385" s="63">
        <f t="shared" si="208"/>
        <v>276.10000000000002</v>
      </c>
      <c r="I385" s="78" t="s">
        <v>50</v>
      </c>
      <c r="J385" s="56">
        <v>1.25</v>
      </c>
      <c r="K385" s="56">
        <v>1.5</v>
      </c>
      <c r="L385" s="57">
        <f t="shared" si="209"/>
        <v>345.125</v>
      </c>
      <c r="M385" s="57">
        <f t="shared" si="210"/>
        <v>414.15000000000003</v>
      </c>
      <c r="N385" s="58">
        <f t="shared" si="211"/>
        <v>759.27500000000009</v>
      </c>
      <c r="P385" s="2"/>
    </row>
    <row r="386" spans="1:28" x14ac:dyDescent="0.3">
      <c r="A386" s="27"/>
      <c r="B386" s="49">
        <f>IF(I386&lt;&gt;"",1+MAX(A$1:$B385),"")</f>
        <v>251</v>
      </c>
      <c r="C386" s="51" t="s">
        <v>378</v>
      </c>
      <c r="D386" s="51"/>
      <c r="E386" s="132" t="s">
        <v>299</v>
      </c>
      <c r="F386" s="86">
        <v>36</v>
      </c>
      <c r="G386" s="62">
        <v>0</v>
      </c>
      <c r="H386" s="63">
        <f>(1+G386)*F386</f>
        <v>36</v>
      </c>
      <c r="I386" s="78" t="s">
        <v>28</v>
      </c>
      <c r="J386" s="56">
        <v>9.5</v>
      </c>
      <c r="K386" s="56">
        <v>4.5</v>
      </c>
      <c r="L386" s="57">
        <f>IF(I386&lt;&gt;"",H386*J386,"")</f>
        <v>342</v>
      </c>
      <c r="M386" s="57">
        <f>IF(I386&lt;&gt;"",H386*K386,"")</f>
        <v>162</v>
      </c>
      <c r="N386" s="58">
        <f>IF(I386&lt;&gt;"",L386+M386,"")</f>
        <v>504</v>
      </c>
      <c r="P386" s="2"/>
    </row>
    <row r="387" spans="1:28" x14ac:dyDescent="0.3">
      <c r="A387" s="27"/>
      <c r="B387" s="49">
        <f>IF(I387&lt;&gt;"",1+MAX(A$1:$B386),"")</f>
        <v>252</v>
      </c>
      <c r="C387" s="51" t="s">
        <v>378</v>
      </c>
      <c r="D387" s="51"/>
      <c r="E387" s="132" t="s">
        <v>302</v>
      </c>
      <c r="F387" s="86">
        <v>39.200000000000003</v>
      </c>
      <c r="G387" s="62">
        <v>0.1</v>
      </c>
      <c r="H387" s="63">
        <f t="shared" ref="H387:H389" si="212">(1+G387)*F387</f>
        <v>43.120000000000005</v>
      </c>
      <c r="I387" s="78" t="s">
        <v>49</v>
      </c>
      <c r="J387" s="56">
        <v>22</v>
      </c>
      <c r="K387" s="56">
        <v>18</v>
      </c>
      <c r="L387" s="57">
        <f t="shared" ref="L387:L389" si="213">IF(I387&lt;&gt;"",H387*J387,"")</f>
        <v>948.6400000000001</v>
      </c>
      <c r="M387" s="57">
        <f t="shared" ref="M387:M389" si="214">IF(I387&lt;&gt;"",H387*K387,"")</f>
        <v>776.16000000000008</v>
      </c>
      <c r="N387" s="58">
        <f t="shared" ref="N387:N389" si="215">IF(I387&lt;&gt;"",L387+M387,"")</f>
        <v>1724.8000000000002</v>
      </c>
      <c r="P387" s="2"/>
    </row>
    <row r="388" spans="1:28" x14ac:dyDescent="0.3">
      <c r="A388" s="27"/>
      <c r="B388" s="49">
        <f>IF(I388&lt;&gt;"",1+MAX(A$1:$B387),"")</f>
        <v>253</v>
      </c>
      <c r="C388" s="51" t="s">
        <v>378</v>
      </c>
      <c r="D388" s="51"/>
      <c r="E388" s="132" t="s">
        <v>303</v>
      </c>
      <c r="F388" s="86">
        <v>193.74</v>
      </c>
      <c r="G388" s="62">
        <v>0.1</v>
      </c>
      <c r="H388" s="63">
        <f t="shared" si="212"/>
        <v>213.11400000000003</v>
      </c>
      <c r="I388" s="78" t="s">
        <v>49</v>
      </c>
      <c r="J388" s="56">
        <v>1.5</v>
      </c>
      <c r="K388" s="56">
        <v>0.35</v>
      </c>
      <c r="L388" s="57">
        <f t="shared" si="213"/>
        <v>319.67100000000005</v>
      </c>
      <c r="M388" s="57">
        <f t="shared" si="214"/>
        <v>74.5899</v>
      </c>
      <c r="N388" s="58">
        <f t="shared" si="215"/>
        <v>394.26090000000005</v>
      </c>
      <c r="P388" s="2"/>
    </row>
    <row r="389" spans="1:28" x14ac:dyDescent="0.3">
      <c r="A389" s="27"/>
      <c r="B389" s="49">
        <f>IF(I389&lt;&gt;"",1+MAX(A$1:$B388),"")</f>
        <v>254</v>
      </c>
      <c r="C389" s="51" t="s">
        <v>378</v>
      </c>
      <c r="D389" s="51"/>
      <c r="E389" s="132" t="s">
        <v>300</v>
      </c>
      <c r="F389" s="86">
        <v>111.23</v>
      </c>
      <c r="G389" s="62">
        <v>0.1</v>
      </c>
      <c r="H389" s="63">
        <f t="shared" si="212"/>
        <v>122.35300000000001</v>
      </c>
      <c r="I389" s="78" t="s">
        <v>49</v>
      </c>
      <c r="J389" s="56">
        <v>1.5</v>
      </c>
      <c r="K389" s="56">
        <v>0.75</v>
      </c>
      <c r="L389" s="57">
        <f t="shared" si="213"/>
        <v>183.52950000000001</v>
      </c>
      <c r="M389" s="57">
        <f t="shared" si="214"/>
        <v>91.764750000000006</v>
      </c>
      <c r="N389" s="58">
        <f t="shared" si="215"/>
        <v>275.29425000000003</v>
      </c>
      <c r="P389" s="2"/>
    </row>
    <row r="390" spans="1:28" x14ac:dyDescent="0.3">
      <c r="A390" s="27"/>
      <c r="B390" s="49">
        <f>IF(I390&lt;&gt;"",1+MAX(A$1:$B389),"")</f>
        <v>255</v>
      </c>
      <c r="C390" s="51" t="s">
        <v>378</v>
      </c>
      <c r="D390" s="51"/>
      <c r="E390" s="132" t="s">
        <v>301</v>
      </c>
      <c r="F390" s="86">
        <v>1</v>
      </c>
      <c r="G390" s="62">
        <v>0</v>
      </c>
      <c r="H390" s="63">
        <f>(1+G390)*F390</f>
        <v>1</v>
      </c>
      <c r="I390" s="78" t="s">
        <v>28</v>
      </c>
      <c r="J390" s="56">
        <v>175</v>
      </c>
      <c r="K390" s="56">
        <v>225</v>
      </c>
      <c r="L390" s="57">
        <f>IF(I390&lt;&gt;"",H390*J390,"")</f>
        <v>175</v>
      </c>
      <c r="M390" s="57">
        <f>IF(I390&lt;&gt;"",H390*K390,"")</f>
        <v>225</v>
      </c>
      <c r="N390" s="58">
        <f>IF(I390&lt;&gt;"",L390+M390,"")</f>
        <v>400</v>
      </c>
      <c r="P390" s="2"/>
    </row>
    <row r="391" spans="1:28" x14ac:dyDescent="0.3">
      <c r="A391" s="27"/>
      <c r="B391" s="49">
        <f>IF(I391&lt;&gt;"",1+MAX(A$1:$B390),"")</f>
        <v>256</v>
      </c>
      <c r="C391" s="51" t="s">
        <v>378</v>
      </c>
      <c r="D391" s="51"/>
      <c r="E391" s="132" t="s">
        <v>304</v>
      </c>
      <c r="F391" s="86">
        <v>2</v>
      </c>
      <c r="G391" s="62">
        <v>0</v>
      </c>
      <c r="H391" s="63">
        <f>(1+G391)*F391</f>
        <v>2</v>
      </c>
      <c r="I391" s="78" t="s">
        <v>28</v>
      </c>
      <c r="J391" s="56">
        <v>350</v>
      </c>
      <c r="K391" s="56">
        <v>325</v>
      </c>
      <c r="L391" s="57">
        <f>IF(I391&lt;&gt;"",H391*J391,"")</f>
        <v>700</v>
      </c>
      <c r="M391" s="57">
        <f>IF(I391&lt;&gt;"",H391*K391,"")</f>
        <v>650</v>
      </c>
      <c r="N391" s="58">
        <f>IF(I391&lt;&gt;"",L391+M391,"")</f>
        <v>1350</v>
      </c>
      <c r="P391" s="2"/>
    </row>
    <row r="392" spans="1:28" x14ac:dyDescent="0.3">
      <c r="A392" s="27"/>
      <c r="B392" s="49">
        <f>IF(I392&lt;&gt;"",1+MAX(A$1:$B391),"")</f>
        <v>257</v>
      </c>
      <c r="C392" s="51" t="s">
        <v>351</v>
      </c>
      <c r="D392" s="51"/>
      <c r="E392" s="140" t="s">
        <v>305</v>
      </c>
      <c r="F392" s="86">
        <v>17</v>
      </c>
      <c r="G392" s="62">
        <v>0.1</v>
      </c>
      <c r="H392" s="63">
        <f t="shared" ref="H392" si="216">(1+G392)*F392</f>
        <v>18.700000000000003</v>
      </c>
      <c r="I392" s="78" t="s">
        <v>49</v>
      </c>
      <c r="J392" s="56">
        <v>45</v>
      </c>
      <c r="K392" s="56">
        <v>65</v>
      </c>
      <c r="L392" s="57">
        <f t="shared" ref="L392" si="217">IF(I392&lt;&gt;"",H392*J392,"")</f>
        <v>841.50000000000011</v>
      </c>
      <c r="M392" s="57">
        <f t="shared" ref="M392" si="218">IF(I392&lt;&gt;"",H392*K392,"")</f>
        <v>1215.5000000000002</v>
      </c>
      <c r="N392" s="58">
        <f t="shared" ref="N392" si="219">IF(I392&lt;&gt;"",L392+M392,"")</f>
        <v>2057.0000000000005</v>
      </c>
      <c r="P392" s="2"/>
    </row>
    <row r="393" spans="1:28" x14ac:dyDescent="0.3">
      <c r="A393" s="27"/>
      <c r="B393" s="49" t="str">
        <f>IF(I393&lt;&gt;"",1+MAX(A$1:$B392),"")</f>
        <v/>
      </c>
      <c r="C393" s="51"/>
      <c r="D393" s="51"/>
      <c r="E393" s="140"/>
      <c r="F393" s="61"/>
      <c r="G393" s="62"/>
      <c r="H393" s="63"/>
      <c r="I393" s="78"/>
      <c r="J393" s="56"/>
      <c r="K393" s="56"/>
      <c r="L393" s="57"/>
      <c r="M393" s="57"/>
      <c r="N393" s="58"/>
      <c r="P393" s="2"/>
    </row>
    <row r="394" spans="1:28" x14ac:dyDescent="0.3">
      <c r="A394" s="27"/>
      <c r="B394" s="49" t="str">
        <f>IF(I394&lt;&gt;"",1+MAX(A$1:$B393),"")</f>
        <v/>
      </c>
      <c r="C394" s="73"/>
      <c r="D394" s="74"/>
      <c r="E394" s="92" t="s">
        <v>73</v>
      </c>
      <c r="F394" s="55"/>
      <c r="G394" s="62"/>
      <c r="H394" s="63"/>
      <c r="I394" s="76"/>
      <c r="J394" s="56" t="s">
        <v>27</v>
      </c>
      <c r="K394" s="56" t="s">
        <v>27</v>
      </c>
      <c r="L394" s="57" t="str">
        <f t="shared" ref="L394:L395" si="220">IF(I394&lt;&gt;"",H394*J394,"")</f>
        <v/>
      </c>
      <c r="M394" s="57" t="str">
        <f t="shared" ref="M394:M395" si="221">IF(I394&lt;&gt;"",H394*K394,"")</f>
        <v/>
      </c>
      <c r="N394" s="58" t="str">
        <f t="shared" ref="N394:N395" si="222">IF(I394&lt;&gt;"",L394+M394,"")</f>
        <v/>
      </c>
      <c r="O394" s="3"/>
      <c r="P394" s="2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x14ac:dyDescent="0.3">
      <c r="A395" s="27"/>
      <c r="B395" s="49">
        <f>IF(I395&lt;&gt;"",1+MAX(A$1:$B394),"")</f>
        <v>258</v>
      </c>
      <c r="C395" s="51" t="s">
        <v>378</v>
      </c>
      <c r="D395" s="51"/>
      <c r="E395" s="60" t="s">
        <v>306</v>
      </c>
      <c r="F395" s="61">
        <v>367</v>
      </c>
      <c r="G395" s="62">
        <v>0.1</v>
      </c>
      <c r="H395" s="63">
        <f>(1+G395)*F395</f>
        <v>403.70000000000005</v>
      </c>
      <c r="I395" s="53" t="s">
        <v>50</v>
      </c>
      <c r="J395" s="56">
        <v>0.85</v>
      </c>
      <c r="K395" s="56">
        <v>1.1000000000000001</v>
      </c>
      <c r="L395" s="57">
        <f t="shared" si="220"/>
        <v>343.14500000000004</v>
      </c>
      <c r="M395" s="57">
        <f t="shared" si="221"/>
        <v>444.07000000000011</v>
      </c>
      <c r="N395" s="58">
        <f t="shared" si="222"/>
        <v>787.21500000000015</v>
      </c>
      <c r="P395" s="2"/>
    </row>
    <row r="396" spans="1:28" x14ac:dyDescent="0.3">
      <c r="A396" s="27"/>
      <c r="B396" s="49" t="str">
        <f>IF(I396&lt;&gt;"",1+MAX(A$1:$B395),"")</f>
        <v/>
      </c>
      <c r="C396" s="51"/>
      <c r="D396" s="51"/>
      <c r="E396" s="60"/>
      <c r="F396" s="61"/>
      <c r="G396" s="62"/>
      <c r="H396" s="63"/>
      <c r="I396" s="53"/>
      <c r="J396" s="56"/>
      <c r="K396" s="56"/>
      <c r="L396" s="57"/>
      <c r="M396" s="57"/>
      <c r="N396" s="58"/>
      <c r="P396" s="2"/>
    </row>
    <row r="397" spans="1:28" x14ac:dyDescent="0.3">
      <c r="A397" s="27"/>
      <c r="B397" s="49" t="str">
        <f>IF(I397&lt;&gt;"",1+MAX(A$1:$B396),"")</f>
        <v/>
      </c>
      <c r="C397" s="73"/>
      <c r="D397" s="74"/>
      <c r="E397" s="75" t="s">
        <v>66</v>
      </c>
      <c r="F397" s="55"/>
      <c r="G397" s="62"/>
      <c r="H397" s="63"/>
      <c r="I397" s="76"/>
      <c r="J397" s="56" t="s">
        <v>27</v>
      </c>
      <c r="K397" s="56" t="s">
        <v>27</v>
      </c>
      <c r="L397" s="57" t="str">
        <f t="shared" si="205"/>
        <v/>
      </c>
      <c r="M397" s="57" t="str">
        <f t="shared" si="206"/>
        <v/>
      </c>
      <c r="N397" s="58" t="str">
        <f t="shared" si="207"/>
        <v/>
      </c>
      <c r="O397" s="3"/>
      <c r="P397" s="2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x14ac:dyDescent="0.3">
      <c r="A398" s="27"/>
      <c r="B398" s="49">
        <f>IF(I398&lt;&gt;"",1+MAX(A$1:$B397),"")</f>
        <v>259</v>
      </c>
      <c r="C398" s="51" t="s">
        <v>378</v>
      </c>
      <c r="D398" s="51"/>
      <c r="E398" s="132" t="s">
        <v>307</v>
      </c>
      <c r="F398" s="86">
        <v>1</v>
      </c>
      <c r="G398" s="62">
        <v>0</v>
      </c>
      <c r="H398" s="63">
        <f>(1+G398)*F398</f>
        <v>1</v>
      </c>
      <c r="I398" s="78" t="s">
        <v>28</v>
      </c>
      <c r="J398" s="56">
        <v>150</v>
      </c>
      <c r="K398" s="56">
        <v>175</v>
      </c>
      <c r="L398" s="57">
        <f>IF(I398&lt;&gt;"",H398*J398,"")</f>
        <v>150</v>
      </c>
      <c r="M398" s="57">
        <f>IF(I398&lt;&gt;"",H398*K398,"")</f>
        <v>175</v>
      </c>
      <c r="N398" s="58">
        <f>IF(I398&lt;&gt;"",L398+M398,"")</f>
        <v>325</v>
      </c>
      <c r="P398" s="2"/>
    </row>
    <row r="399" spans="1:28" ht="31.2" x14ac:dyDescent="0.3">
      <c r="A399" s="27"/>
      <c r="B399" s="49">
        <f>IF(I399&lt;&gt;"",1+MAX(A$1:$B398),"")</f>
        <v>260</v>
      </c>
      <c r="C399" s="51" t="s">
        <v>378</v>
      </c>
      <c r="D399" s="51"/>
      <c r="E399" s="133" t="s">
        <v>308</v>
      </c>
      <c r="F399" s="86">
        <v>26.31</v>
      </c>
      <c r="G399" s="62">
        <v>0.1</v>
      </c>
      <c r="H399" s="63">
        <f t="shared" ref="H399" si="223">(1+G399)*F399</f>
        <v>28.941000000000003</v>
      </c>
      <c r="I399" s="78" t="s">
        <v>49</v>
      </c>
      <c r="J399" s="56">
        <v>2.5</v>
      </c>
      <c r="K399" s="56">
        <v>2.25</v>
      </c>
      <c r="L399" s="57">
        <f t="shared" ref="L399" si="224">IF(I399&lt;&gt;"",H399*J399,"")</f>
        <v>72.352500000000006</v>
      </c>
      <c r="M399" s="57">
        <f t="shared" ref="M399" si="225">IF(I399&lt;&gt;"",H399*K399,"")</f>
        <v>65.117250000000013</v>
      </c>
      <c r="N399" s="58">
        <f t="shared" ref="N399" si="226">IF(I399&lt;&gt;"",L399+M399,"")</f>
        <v>137.46975000000003</v>
      </c>
      <c r="P399" s="2"/>
    </row>
    <row r="400" spans="1:28" x14ac:dyDescent="0.3">
      <c r="A400" s="27"/>
      <c r="B400" s="49" t="str">
        <f>IF(I400&lt;&gt;"",1+MAX(A$1:$B399),"")</f>
        <v/>
      </c>
      <c r="C400" s="73"/>
      <c r="D400" s="51"/>
      <c r="E400" s="52"/>
      <c r="F400" s="84"/>
      <c r="G400" s="54"/>
      <c r="H400" s="55"/>
      <c r="I400" s="53"/>
      <c r="J400" s="56"/>
      <c r="K400" s="56"/>
      <c r="L400" s="57"/>
      <c r="M400" s="57"/>
      <c r="N400" s="58"/>
      <c r="P400" s="2"/>
    </row>
    <row r="401" spans="1:28" x14ac:dyDescent="0.3">
      <c r="A401" s="18"/>
      <c r="B401" s="49" t="str">
        <f>IF(I401&lt;&gt;"",1+MAX(A$1:$B400),"")</f>
        <v/>
      </c>
      <c r="C401" s="50"/>
      <c r="D401" s="53"/>
      <c r="E401" s="64" t="s">
        <v>2</v>
      </c>
      <c r="F401" s="59"/>
      <c r="G401" s="59"/>
      <c r="H401" s="55"/>
      <c r="I401" s="59"/>
      <c r="J401" s="79" t="s">
        <v>27</v>
      </c>
      <c r="K401" s="79" t="s">
        <v>27</v>
      </c>
      <c r="L401" s="67">
        <f>SUM(L381:L400)</f>
        <v>11856.616500000002</v>
      </c>
      <c r="M401" s="67">
        <f>SUM(M381:M400)</f>
        <v>11807.341900000001</v>
      </c>
      <c r="N401" s="67">
        <f>SUM(N381:N400)</f>
        <v>23663.958400000003</v>
      </c>
      <c r="O401" s="4"/>
      <c r="P401" s="2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x14ac:dyDescent="0.3">
      <c r="A402" s="27"/>
      <c r="B402" s="49" t="str">
        <f>IF(I402&lt;&gt;"",1+MAX(A$1:$B401),"")</f>
        <v/>
      </c>
      <c r="C402" s="68"/>
      <c r="D402" s="69">
        <v>33</v>
      </c>
      <c r="E402" s="70" t="s">
        <v>74</v>
      </c>
      <c r="F402" s="69"/>
      <c r="G402" s="69"/>
      <c r="H402" s="69"/>
      <c r="I402" s="69"/>
      <c r="J402" s="71" t="s">
        <v>27</v>
      </c>
      <c r="K402" s="71" t="s">
        <v>27</v>
      </c>
      <c r="L402" s="69"/>
      <c r="M402" s="69"/>
      <c r="N402" s="72"/>
      <c r="P402" s="2"/>
    </row>
    <row r="403" spans="1:28" x14ac:dyDescent="0.3">
      <c r="A403" s="27"/>
      <c r="B403" s="49" t="str">
        <f>IF(I403&lt;&gt;"",1+MAX(A$1:$B402),"")</f>
        <v/>
      </c>
      <c r="C403" s="51"/>
      <c r="D403" s="51"/>
      <c r="E403" s="75" t="s">
        <v>75</v>
      </c>
      <c r="F403" s="86"/>
      <c r="G403" s="62"/>
      <c r="H403" s="63"/>
      <c r="I403" s="80"/>
      <c r="J403" s="56" t="s">
        <v>27</v>
      </c>
      <c r="K403" s="56" t="s">
        <v>27</v>
      </c>
      <c r="L403" s="57" t="str">
        <f t="shared" ref="L403:L406" si="227">IF(I403&lt;&gt;"",H403*J403,"")</f>
        <v/>
      </c>
      <c r="M403" s="57" t="str">
        <f t="shared" ref="M403:M406" si="228">IF(I403&lt;&gt;"",H403*K403,"")</f>
        <v/>
      </c>
      <c r="N403" s="58" t="str">
        <f t="shared" ref="N403:N406" si="229">IF(I403&lt;&gt;"",L403+M403,"")</f>
        <v/>
      </c>
      <c r="P403" s="2"/>
    </row>
    <row r="404" spans="1:28" x14ac:dyDescent="0.3">
      <c r="A404" s="27"/>
      <c r="B404" s="49">
        <f>IF(I404&lt;&gt;"",1+MAX(A$1:$B403),"")</f>
        <v>261</v>
      </c>
      <c r="C404" s="51" t="s">
        <v>378</v>
      </c>
      <c r="D404" s="51"/>
      <c r="E404" s="132" t="s">
        <v>309</v>
      </c>
      <c r="F404" s="86">
        <v>75.91</v>
      </c>
      <c r="G404" s="62">
        <v>0.1</v>
      </c>
      <c r="H404" s="63">
        <f t="shared" ref="H404:H406" si="230">(1+G404)*F404</f>
        <v>83.501000000000005</v>
      </c>
      <c r="I404" s="80" t="s">
        <v>49</v>
      </c>
      <c r="J404" s="89">
        <v>28</v>
      </c>
      <c r="K404" s="89">
        <v>24</v>
      </c>
      <c r="L404" s="57">
        <f t="shared" si="227"/>
        <v>2338.0280000000002</v>
      </c>
      <c r="M404" s="57">
        <f t="shared" si="228"/>
        <v>2004.0240000000001</v>
      </c>
      <c r="N404" s="58">
        <f t="shared" si="229"/>
        <v>4342.0520000000006</v>
      </c>
      <c r="P404" s="2"/>
    </row>
    <row r="405" spans="1:28" ht="31.2" x14ac:dyDescent="0.3">
      <c r="A405" s="27"/>
      <c r="B405" s="49">
        <f>IF(I405&lt;&gt;"",1+MAX(A$1:$B404),"")</f>
        <v>262</v>
      </c>
      <c r="C405" s="51" t="s">
        <v>378</v>
      </c>
      <c r="D405" s="51"/>
      <c r="E405" s="133" t="s">
        <v>310</v>
      </c>
      <c r="F405" s="86">
        <v>1</v>
      </c>
      <c r="G405" s="62">
        <v>0</v>
      </c>
      <c r="H405" s="63">
        <f t="shared" si="230"/>
        <v>1</v>
      </c>
      <c r="I405" s="80" t="s">
        <v>28</v>
      </c>
      <c r="J405" s="89">
        <v>650</v>
      </c>
      <c r="K405" s="89">
        <v>1250</v>
      </c>
      <c r="L405" s="57">
        <f t="shared" si="227"/>
        <v>650</v>
      </c>
      <c r="M405" s="57">
        <f t="shared" si="228"/>
        <v>1250</v>
      </c>
      <c r="N405" s="58">
        <f t="shared" si="229"/>
        <v>1900</v>
      </c>
      <c r="P405" s="2"/>
    </row>
    <row r="406" spans="1:28" x14ac:dyDescent="0.3">
      <c r="A406" s="27"/>
      <c r="B406" s="49">
        <f>IF(I406&lt;&gt;"",1+MAX(A$1:$B405),"")</f>
        <v>263</v>
      </c>
      <c r="C406" s="51" t="s">
        <v>378</v>
      </c>
      <c r="D406" s="51"/>
      <c r="E406" s="132" t="s">
        <v>390</v>
      </c>
      <c r="F406" s="86">
        <v>1</v>
      </c>
      <c r="G406" s="62">
        <v>0</v>
      </c>
      <c r="H406" s="63">
        <f t="shared" si="230"/>
        <v>1</v>
      </c>
      <c r="I406" s="80" t="s">
        <v>28</v>
      </c>
      <c r="J406" s="56">
        <v>450</v>
      </c>
      <c r="K406" s="56">
        <v>850</v>
      </c>
      <c r="L406" s="57">
        <f t="shared" si="227"/>
        <v>450</v>
      </c>
      <c r="M406" s="57">
        <f t="shared" si="228"/>
        <v>850</v>
      </c>
      <c r="N406" s="58">
        <f t="shared" si="229"/>
        <v>1300</v>
      </c>
      <c r="P406" s="2"/>
    </row>
    <row r="407" spans="1:28" x14ac:dyDescent="0.3">
      <c r="A407" s="27"/>
      <c r="B407" s="49" t="str">
        <f>IF(I407&lt;&gt;"",1+MAX(A$1:$B406),"")</f>
        <v/>
      </c>
      <c r="C407" s="51"/>
      <c r="D407" s="51"/>
      <c r="E407" s="52"/>
      <c r="F407" s="55"/>
      <c r="G407" s="62"/>
      <c r="H407" s="63"/>
      <c r="I407" s="53"/>
      <c r="J407" s="56" t="s">
        <v>27</v>
      </c>
      <c r="K407" s="56" t="s">
        <v>27</v>
      </c>
      <c r="L407" s="57" t="str">
        <f t="shared" ref="L407" si="231">IF(I407&lt;&gt;"",H407*J407,"")</f>
        <v/>
      </c>
      <c r="M407" s="57" t="str">
        <f t="shared" ref="M407" si="232">IF(I407&lt;&gt;"",H407*K407,"")</f>
        <v/>
      </c>
      <c r="N407" s="58" t="str">
        <f t="shared" ref="N407" si="233">IF(I407&lt;&gt;"",L407+M407,"")</f>
        <v/>
      </c>
      <c r="P407" s="2"/>
    </row>
    <row r="408" spans="1:28" x14ac:dyDescent="0.3">
      <c r="A408" s="18"/>
      <c r="B408" s="49" t="str">
        <f>IF(I408&lt;&gt;"",1+MAX(A$1:$B407),"")</f>
        <v/>
      </c>
      <c r="C408" s="50"/>
      <c r="D408" s="53"/>
      <c r="E408" s="64" t="s">
        <v>2</v>
      </c>
      <c r="F408" s="59"/>
      <c r="G408" s="59"/>
      <c r="H408" s="55"/>
      <c r="I408" s="59"/>
      <c r="J408" s="79" t="s">
        <v>27</v>
      </c>
      <c r="K408" s="79" t="s">
        <v>27</v>
      </c>
      <c r="L408" s="66">
        <f>SUM(L403:L407)</f>
        <v>3438.0280000000002</v>
      </c>
      <c r="M408" s="66">
        <f>SUM(M403:M407)</f>
        <v>4104.0240000000003</v>
      </c>
      <c r="N408" s="67">
        <f>SUM(N403:N407)</f>
        <v>7542.0520000000006</v>
      </c>
      <c r="O408" s="4"/>
      <c r="P408" s="2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x14ac:dyDescent="0.3">
      <c r="A409" s="18"/>
      <c r="B409" s="49" t="str">
        <f>IF(I409&lt;&gt;"",1+MAX(A$1:$B408),"")</f>
        <v/>
      </c>
      <c r="C409" s="50"/>
      <c r="D409" s="53"/>
      <c r="E409" s="64"/>
      <c r="F409" s="59"/>
      <c r="G409" s="59"/>
      <c r="H409" s="55"/>
      <c r="I409" s="59"/>
      <c r="J409" s="79"/>
      <c r="K409" s="79"/>
      <c r="L409" s="93"/>
      <c r="M409" s="93"/>
      <c r="N409" s="94"/>
      <c r="O409" s="4"/>
      <c r="P409" s="2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x14ac:dyDescent="0.3">
      <c r="A410" s="27"/>
      <c r="B410" s="95" t="str">
        <f>IF(I410&lt;&gt;"",1+MAX(A$1:$B409),"")</f>
        <v/>
      </c>
      <c r="C410" s="96"/>
      <c r="D410" s="96"/>
      <c r="E410" s="97" t="s">
        <v>29</v>
      </c>
      <c r="F410" s="98"/>
      <c r="G410" s="98"/>
      <c r="H410" s="99"/>
      <c r="I410" s="100"/>
      <c r="J410" s="101"/>
      <c r="K410" s="101"/>
      <c r="L410" s="102">
        <f>SUM(L10:L408)/2</f>
        <v>167845.94073261213</v>
      </c>
      <c r="M410" s="102">
        <f>SUM(M10:M408)/2</f>
        <v>189170.63656609241</v>
      </c>
      <c r="N410" s="103">
        <f>SUM(N10:N408)/2</f>
        <v>357016.57729870477</v>
      </c>
    </row>
    <row r="411" spans="1:28" x14ac:dyDescent="0.3">
      <c r="A411" s="27"/>
      <c r="B411" s="104" t="str">
        <f>IF(I411&lt;&gt;"",1+MAX(A$1:$B410),"")</f>
        <v/>
      </c>
      <c r="C411" s="105"/>
      <c r="D411" s="105"/>
      <c r="E411" s="106" t="s">
        <v>34</v>
      </c>
      <c r="F411" s="107"/>
      <c r="G411" s="106"/>
      <c r="H411" s="107"/>
      <c r="I411" s="105"/>
      <c r="J411" s="108">
        <v>0.1</v>
      </c>
      <c r="K411" s="108"/>
      <c r="L411" s="108"/>
      <c r="M411" s="108"/>
      <c r="N411" s="109">
        <f>N410*J411</f>
        <v>35701.65772987048</v>
      </c>
    </row>
    <row r="412" spans="1:28" x14ac:dyDescent="0.3">
      <c r="A412" s="27"/>
      <c r="B412" s="104" t="str">
        <f>IF(I412&lt;&gt;"",1+MAX(A$1:$B411),"")</f>
        <v/>
      </c>
      <c r="C412" s="105"/>
      <c r="D412" s="105"/>
      <c r="E412" s="106" t="s">
        <v>35</v>
      </c>
      <c r="F412" s="107"/>
      <c r="G412" s="106"/>
      <c r="H412" s="107"/>
      <c r="I412" s="105"/>
      <c r="J412" s="108">
        <v>0.1</v>
      </c>
      <c r="K412" s="108"/>
      <c r="L412" s="108"/>
      <c r="M412" s="108"/>
      <c r="N412" s="109">
        <f>N410*J412</f>
        <v>35701.65772987048</v>
      </c>
    </row>
    <row r="413" spans="1:28" x14ac:dyDescent="0.3">
      <c r="A413" s="27"/>
      <c r="B413" s="104" t="str">
        <f>IF(I413&lt;&gt;"",1+MAX(A$1:$B412),"")</f>
        <v/>
      </c>
      <c r="C413" s="105"/>
      <c r="D413" s="105"/>
      <c r="E413" s="106" t="s">
        <v>36</v>
      </c>
      <c r="F413" s="107"/>
      <c r="G413" s="106"/>
      <c r="H413" s="107"/>
      <c r="I413" s="105"/>
      <c r="J413" s="108">
        <v>0.2</v>
      </c>
      <c r="K413" s="108"/>
      <c r="L413" s="108"/>
      <c r="M413" s="108"/>
      <c r="N413" s="109">
        <f>N410*J413</f>
        <v>71403.315459740959</v>
      </c>
    </row>
    <row r="414" spans="1:28" x14ac:dyDescent="0.3">
      <c r="A414" s="27"/>
      <c r="B414" s="104" t="str">
        <f>IF(I414&lt;&gt;"",1+MAX(A$1:$B413),"")</f>
        <v/>
      </c>
      <c r="C414" s="105"/>
      <c r="D414" s="105"/>
      <c r="E414" s="106" t="s">
        <v>37</v>
      </c>
      <c r="F414" s="107"/>
      <c r="G414" s="106"/>
      <c r="H414" s="107"/>
      <c r="I414" s="105"/>
      <c r="J414" s="108">
        <v>0.01</v>
      </c>
      <c r="K414" s="108"/>
      <c r="L414" s="108"/>
      <c r="M414" s="108"/>
      <c r="N414" s="109">
        <f>N410*J414</f>
        <v>3570.1657729870476</v>
      </c>
    </row>
    <row r="415" spans="1:28" x14ac:dyDescent="0.3">
      <c r="A415" s="27"/>
      <c r="B415" s="104" t="str">
        <f>IF(I415&lt;&gt;"",1+MAX(A$1:$B414),"")</f>
        <v/>
      </c>
      <c r="C415" s="105"/>
      <c r="D415" s="105"/>
      <c r="E415" s="106" t="s">
        <v>38</v>
      </c>
      <c r="F415" s="107"/>
      <c r="G415" s="106"/>
      <c r="H415" s="107"/>
      <c r="I415" s="105"/>
      <c r="J415" s="108">
        <v>0.09</v>
      </c>
      <c r="K415" s="108"/>
      <c r="L415" s="108"/>
      <c r="M415" s="108"/>
      <c r="N415" s="109">
        <f>N410*J415</f>
        <v>32131.491956883427</v>
      </c>
    </row>
    <row r="416" spans="1:28" ht="16.2" thickBot="1" x14ac:dyDescent="0.35">
      <c r="A416" s="27"/>
      <c r="B416" s="110" t="str">
        <f>IF(I416&lt;&gt;"",1+MAX(A$1:$B415),"")</f>
        <v/>
      </c>
      <c r="C416" s="111"/>
      <c r="D416" s="112"/>
      <c r="E416" s="113" t="s">
        <v>30</v>
      </c>
      <c r="F416" s="114"/>
      <c r="G416" s="114"/>
      <c r="H416" s="115"/>
      <c r="I416" s="116"/>
      <c r="J416" s="117"/>
      <c r="K416" s="117"/>
      <c r="L416" s="117"/>
      <c r="M416" s="117"/>
      <c r="N416" s="118">
        <f>SUM(N410:N415)</f>
        <v>535524.86594805715</v>
      </c>
    </row>
    <row r="417" spans="1:31" x14ac:dyDescent="0.3">
      <c r="A417" s="27"/>
      <c r="B417" s="27" t="str">
        <f>IF(I417&lt;&gt;"",1+MAX(A$1:$B416),"")</f>
        <v/>
      </c>
      <c r="C417" s="119"/>
      <c r="D417" s="119"/>
      <c r="E417" s="120" t="s">
        <v>31</v>
      </c>
      <c r="F417" s="121"/>
      <c r="G417" s="121"/>
      <c r="H417" s="121"/>
      <c r="I417" s="121"/>
      <c r="J417" s="121"/>
      <c r="K417" s="121"/>
      <c r="L417" s="121"/>
      <c r="M417" s="121"/>
      <c r="N417" s="122"/>
    </row>
    <row r="418" spans="1:31" x14ac:dyDescent="0.3">
      <c r="A418" s="27"/>
      <c r="B418" s="27" t="str">
        <f>IF(I418&lt;&gt;"",1+MAX(A$1:$B417),"")</f>
        <v/>
      </c>
      <c r="C418" s="123"/>
      <c r="D418" s="124"/>
      <c r="E418" s="125" t="s">
        <v>32</v>
      </c>
      <c r="F418" s="121"/>
      <c r="G418" s="121"/>
      <c r="H418" s="121"/>
      <c r="I418" s="121"/>
      <c r="J418" s="121"/>
      <c r="K418" s="121"/>
      <c r="L418" s="121"/>
      <c r="M418" s="121"/>
      <c r="N418" s="122"/>
    </row>
    <row r="419" spans="1:31" x14ac:dyDescent="0.3">
      <c r="A419" s="27"/>
      <c r="B419" s="27" t="str">
        <f>IF(I419&lt;&gt;"",1+MAX(A$1:$B418),"")</f>
        <v/>
      </c>
      <c r="C419" s="123"/>
      <c r="D419" s="124"/>
      <c r="E419" s="125" t="s">
        <v>33</v>
      </c>
      <c r="F419" s="121"/>
      <c r="G419" s="121"/>
      <c r="H419" s="121"/>
      <c r="I419" s="121"/>
      <c r="J419" s="121"/>
      <c r="K419" s="121"/>
      <c r="L419" s="121"/>
      <c r="M419" s="121"/>
      <c r="N419" s="122"/>
    </row>
    <row r="420" spans="1:31" x14ac:dyDescent="0.3">
      <c r="B420" s="171" t="str">
        <f>IF(I420&lt;&gt;"",1+MAX(A$1:$B419),"")</f>
        <v/>
      </c>
      <c r="C420" s="172"/>
      <c r="D420" s="173"/>
      <c r="E420" s="193" t="s">
        <v>313</v>
      </c>
      <c r="F420" s="174"/>
      <c r="G420" s="174"/>
      <c r="H420" s="174"/>
      <c r="I420" s="174"/>
      <c r="J420" s="174"/>
      <c r="K420" s="174"/>
      <c r="L420" s="174"/>
      <c r="M420" s="174"/>
      <c r="N420" s="175"/>
    </row>
    <row r="421" spans="1:31" ht="16.2" thickBot="1" x14ac:dyDescent="0.35">
      <c r="B421" s="176" t="str">
        <f>IF(I421&lt;&gt;"",1+MAX(A$1:$B420),"")</f>
        <v/>
      </c>
      <c r="C421" s="177"/>
      <c r="D421" s="178"/>
      <c r="E421" s="194"/>
      <c r="F421" s="179"/>
      <c r="G421" s="179"/>
      <c r="H421" s="179"/>
      <c r="I421" s="179"/>
      <c r="J421" s="179"/>
      <c r="K421" s="179"/>
      <c r="L421" s="179"/>
      <c r="M421" s="179"/>
      <c r="N421" s="180"/>
    </row>
    <row r="422" spans="1:31" x14ac:dyDescent="0.3">
      <c r="B422" s="141" t="str">
        <f>IF(I422&lt;&gt;"",1+MAX(A$1:$B421),"")</f>
        <v/>
      </c>
      <c r="C422" s="142"/>
      <c r="D422" s="143">
        <v>2</v>
      </c>
      <c r="E422" s="144" t="s">
        <v>40</v>
      </c>
      <c r="F422" s="143"/>
      <c r="G422" s="143"/>
      <c r="H422" s="143"/>
      <c r="I422" s="143"/>
      <c r="J422" s="145"/>
      <c r="K422" s="145"/>
      <c r="L422" s="143"/>
      <c r="M422" s="143"/>
      <c r="N422" s="146"/>
      <c r="P422" s="2"/>
    </row>
    <row r="423" spans="1:31" x14ac:dyDescent="0.3">
      <c r="B423" s="141" t="str">
        <f>IF(I423&lt;&gt;"",1+MAX(A$1:$B422),"")</f>
        <v/>
      </c>
      <c r="C423" s="147"/>
      <c r="D423" s="148"/>
      <c r="E423" s="149" t="s">
        <v>311</v>
      </c>
      <c r="F423" s="150"/>
      <c r="G423" s="151"/>
      <c r="H423" s="152"/>
      <c r="I423" s="153"/>
      <c r="J423" s="154"/>
      <c r="K423" s="154"/>
      <c r="L423" s="155"/>
      <c r="M423" s="155"/>
      <c r="N423" s="156"/>
      <c r="O423" s="3"/>
      <c r="P423" s="2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</row>
    <row r="424" spans="1:31" x14ac:dyDescent="0.3">
      <c r="B424" s="141">
        <f>IF(I424&lt;&gt;"",1+MAX(A$1:$B423),"")</f>
        <v>264</v>
      </c>
      <c r="C424" s="157" t="s">
        <v>379</v>
      </c>
      <c r="D424" s="158"/>
      <c r="E424" s="182" t="s">
        <v>314</v>
      </c>
      <c r="F424" s="181">
        <v>80.75</v>
      </c>
      <c r="G424" s="159">
        <v>0</v>
      </c>
      <c r="H424" s="150">
        <f t="shared" ref="H424:H430" si="234">F424*(1+G424)</f>
        <v>80.75</v>
      </c>
      <c r="I424" s="160" t="s">
        <v>49</v>
      </c>
      <c r="J424" s="154">
        <v>4.5</v>
      </c>
      <c r="K424" s="154">
        <v>0</v>
      </c>
      <c r="L424" s="161">
        <f t="shared" ref="L424:L431" si="235">IF(I424&lt;&gt;"",H424*J424,"")</f>
        <v>363.375</v>
      </c>
      <c r="M424" s="161">
        <f t="shared" ref="M424:M431" si="236">IF(I424&lt;&gt;"",H424*K424,"")</f>
        <v>0</v>
      </c>
      <c r="N424" s="162">
        <f t="shared" ref="N424:N431" si="237">IF(I424&lt;&gt;"",L424+M424,"")</f>
        <v>363.375</v>
      </c>
      <c r="P424" s="2"/>
    </row>
    <row r="425" spans="1:31" x14ac:dyDescent="0.3">
      <c r="B425" s="141">
        <f>IF(I425&lt;&gt;"",1+MAX(A$1:$B424),"")</f>
        <v>265</v>
      </c>
      <c r="C425" s="157" t="s">
        <v>379</v>
      </c>
      <c r="D425" s="158"/>
      <c r="E425" s="182" t="s">
        <v>315</v>
      </c>
      <c r="F425" s="181">
        <f>93.95*10</f>
        <v>939.5</v>
      </c>
      <c r="G425" s="159">
        <v>0</v>
      </c>
      <c r="H425" s="150">
        <f t="shared" si="234"/>
        <v>939.5</v>
      </c>
      <c r="I425" s="160" t="s">
        <v>50</v>
      </c>
      <c r="J425" s="154">
        <v>0.95</v>
      </c>
      <c r="K425" s="154">
        <v>0</v>
      </c>
      <c r="L425" s="161">
        <f t="shared" si="235"/>
        <v>892.52499999999998</v>
      </c>
      <c r="M425" s="161">
        <f t="shared" si="236"/>
        <v>0</v>
      </c>
      <c r="N425" s="162">
        <f t="shared" si="237"/>
        <v>892.52499999999998</v>
      </c>
      <c r="P425" s="2"/>
    </row>
    <row r="426" spans="1:31" x14ac:dyDescent="0.3">
      <c r="B426" s="141">
        <f>IF(I426&lt;&gt;"",1+MAX(A$1:$B425),"")</f>
        <v>266</v>
      </c>
      <c r="C426" s="157" t="s">
        <v>379</v>
      </c>
      <c r="D426" s="158"/>
      <c r="E426" s="182" t="s">
        <v>316</v>
      </c>
      <c r="F426" s="181">
        <f>3.32*8</f>
        <v>26.56</v>
      </c>
      <c r="G426" s="159">
        <v>0</v>
      </c>
      <c r="H426" s="150">
        <f t="shared" si="234"/>
        <v>26.56</v>
      </c>
      <c r="I426" s="160" t="s">
        <v>50</v>
      </c>
      <c r="J426" s="154">
        <v>2.25</v>
      </c>
      <c r="K426" s="154">
        <v>0</v>
      </c>
      <c r="L426" s="161">
        <f t="shared" si="235"/>
        <v>59.76</v>
      </c>
      <c r="M426" s="161">
        <f t="shared" si="236"/>
        <v>0</v>
      </c>
      <c r="N426" s="162">
        <f t="shared" si="237"/>
        <v>59.76</v>
      </c>
      <c r="P426" s="2"/>
    </row>
    <row r="427" spans="1:31" x14ac:dyDescent="0.3">
      <c r="B427" s="141">
        <f>IF(I427&lt;&gt;"",1+MAX(A$1:$B426),"")</f>
        <v>267</v>
      </c>
      <c r="C427" s="157" t="s">
        <v>379</v>
      </c>
      <c r="D427" s="158"/>
      <c r="E427" s="182" t="s">
        <v>317</v>
      </c>
      <c r="F427" s="181">
        <v>1</v>
      </c>
      <c r="G427" s="159">
        <v>0</v>
      </c>
      <c r="H427" s="150">
        <f t="shared" si="234"/>
        <v>1</v>
      </c>
      <c r="I427" s="160" t="s">
        <v>28</v>
      </c>
      <c r="J427" s="154">
        <v>110</v>
      </c>
      <c r="K427" s="154">
        <v>0</v>
      </c>
      <c r="L427" s="161">
        <f t="shared" si="235"/>
        <v>110</v>
      </c>
      <c r="M427" s="161">
        <f t="shared" si="236"/>
        <v>0</v>
      </c>
      <c r="N427" s="162">
        <f t="shared" si="237"/>
        <v>110</v>
      </c>
      <c r="P427" s="2"/>
    </row>
    <row r="428" spans="1:31" x14ac:dyDescent="0.3">
      <c r="B428" s="141">
        <f>IF(I428&lt;&gt;"",1+MAX(A$1:$B427),"")</f>
        <v>268</v>
      </c>
      <c r="C428" s="157" t="s">
        <v>379</v>
      </c>
      <c r="D428" s="158"/>
      <c r="E428" s="182" t="s">
        <v>318</v>
      </c>
      <c r="F428" s="181">
        <v>11.93</v>
      </c>
      <c r="G428" s="159">
        <v>0</v>
      </c>
      <c r="H428" s="150">
        <f t="shared" si="234"/>
        <v>11.93</v>
      </c>
      <c r="I428" s="160" t="s">
        <v>49</v>
      </c>
      <c r="J428" s="154">
        <v>6</v>
      </c>
      <c r="K428" s="154">
        <v>0</v>
      </c>
      <c r="L428" s="161">
        <f t="shared" si="235"/>
        <v>71.58</v>
      </c>
      <c r="M428" s="161">
        <f t="shared" si="236"/>
        <v>0</v>
      </c>
      <c r="N428" s="162">
        <f t="shared" si="237"/>
        <v>71.58</v>
      </c>
      <c r="P428" s="2"/>
    </row>
    <row r="429" spans="1:31" x14ac:dyDescent="0.3">
      <c r="B429" s="141">
        <f>IF(I429&lt;&gt;"",1+MAX(A$1:$B428),"")</f>
        <v>269</v>
      </c>
      <c r="C429" s="157" t="s">
        <v>379</v>
      </c>
      <c r="D429" s="158"/>
      <c r="E429" s="182" t="s">
        <v>319</v>
      </c>
      <c r="F429" s="181">
        <v>9.0299999999999994</v>
      </c>
      <c r="G429" s="159">
        <v>0</v>
      </c>
      <c r="H429" s="150">
        <f t="shared" si="234"/>
        <v>9.0299999999999994</v>
      </c>
      <c r="I429" s="160" t="s">
        <v>49</v>
      </c>
      <c r="J429" s="154">
        <v>12</v>
      </c>
      <c r="K429" s="154">
        <v>0</v>
      </c>
      <c r="L429" s="161">
        <f t="shared" si="235"/>
        <v>108.35999999999999</v>
      </c>
      <c r="M429" s="161">
        <f t="shared" si="236"/>
        <v>0</v>
      </c>
      <c r="N429" s="162">
        <f t="shared" si="237"/>
        <v>108.35999999999999</v>
      </c>
      <c r="P429" s="2"/>
    </row>
    <row r="430" spans="1:31" x14ac:dyDescent="0.3">
      <c r="B430" s="141">
        <f>IF(I430&lt;&gt;"",1+MAX(A$1:$B429),"")</f>
        <v>270</v>
      </c>
      <c r="C430" s="157" t="s">
        <v>379</v>
      </c>
      <c r="D430" s="158"/>
      <c r="E430" s="182" t="s">
        <v>320</v>
      </c>
      <c r="F430" s="181">
        <v>723.1</v>
      </c>
      <c r="G430" s="159">
        <v>0</v>
      </c>
      <c r="H430" s="150">
        <f t="shared" si="234"/>
        <v>723.1</v>
      </c>
      <c r="I430" s="160" t="s">
        <v>50</v>
      </c>
      <c r="J430" s="154">
        <v>1.35</v>
      </c>
      <c r="K430" s="154">
        <v>0</v>
      </c>
      <c r="L430" s="161">
        <f t="shared" si="235"/>
        <v>976.18500000000006</v>
      </c>
      <c r="M430" s="161">
        <f t="shared" si="236"/>
        <v>0</v>
      </c>
      <c r="N430" s="162">
        <f t="shared" si="237"/>
        <v>976.18500000000006</v>
      </c>
      <c r="P430" s="2"/>
    </row>
    <row r="431" spans="1:31" x14ac:dyDescent="0.3">
      <c r="B431" s="141" t="str">
        <f>IF(I431&lt;&gt;"",1+MAX(A$1:$B430),"")</f>
        <v/>
      </c>
      <c r="C431" s="157"/>
      <c r="D431" s="157"/>
      <c r="E431" s="163"/>
      <c r="F431" s="150"/>
      <c r="G431" s="151"/>
      <c r="H431" s="152"/>
      <c r="I431" s="164"/>
      <c r="J431" s="154"/>
      <c r="K431" s="154"/>
      <c r="L431" s="161" t="str">
        <f t="shared" si="235"/>
        <v/>
      </c>
      <c r="M431" s="161" t="str">
        <f t="shared" si="236"/>
        <v/>
      </c>
      <c r="N431" s="162" t="str">
        <f t="shared" si="237"/>
        <v/>
      </c>
      <c r="P431" s="2"/>
    </row>
    <row r="432" spans="1:31" x14ac:dyDescent="0.3">
      <c r="A432" s="5"/>
      <c r="B432" s="141" t="str">
        <f>IF(I432&lt;&gt;"",1+MAX(A$1:$B431),"")</f>
        <v/>
      </c>
      <c r="C432" s="165"/>
      <c r="D432" s="164"/>
      <c r="E432" s="166" t="s">
        <v>2</v>
      </c>
      <c r="F432" s="167"/>
      <c r="G432" s="167"/>
      <c r="H432" s="150"/>
      <c r="I432" s="167"/>
      <c r="J432" s="168"/>
      <c r="K432" s="168"/>
      <c r="L432" s="169">
        <f>SUM(L423:L431)</f>
        <v>2581.7849999999999</v>
      </c>
      <c r="M432" s="169">
        <f>SUM(M423:M431)</f>
        <v>0</v>
      </c>
      <c r="N432" s="170">
        <f>SUM(N423:N431)</f>
        <v>2581.7849999999999</v>
      </c>
      <c r="O432" s="4"/>
      <c r="P432" s="2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</row>
    <row r="433" spans="1:28" x14ac:dyDescent="0.3">
      <c r="A433" s="27"/>
      <c r="B433" s="49" t="str">
        <f>IF(I433&lt;&gt;"",1+MAX(A$1:$B432),"")</f>
        <v/>
      </c>
      <c r="C433" s="68"/>
      <c r="D433" s="69">
        <v>5</v>
      </c>
      <c r="E433" s="70" t="s">
        <v>53</v>
      </c>
      <c r="F433" s="69"/>
      <c r="G433" s="69"/>
      <c r="H433" s="69"/>
      <c r="I433" s="69"/>
      <c r="J433" s="71" t="s">
        <v>27</v>
      </c>
      <c r="K433" s="71" t="s">
        <v>27</v>
      </c>
      <c r="L433" s="69"/>
      <c r="M433" s="69"/>
      <c r="N433" s="72"/>
      <c r="P433" s="2"/>
    </row>
    <row r="434" spans="1:28" x14ac:dyDescent="0.3">
      <c r="A434" s="27"/>
      <c r="B434" s="49" t="str">
        <f>IF(I434&lt;&gt;"",1+MAX(A$1:$B433),"")</f>
        <v/>
      </c>
      <c r="C434" s="73"/>
      <c r="D434" s="74"/>
      <c r="E434" s="75" t="s">
        <v>162</v>
      </c>
      <c r="F434" s="55"/>
      <c r="G434" s="62"/>
      <c r="H434" s="63"/>
      <c r="I434" s="76"/>
      <c r="J434" s="56" t="s">
        <v>27</v>
      </c>
      <c r="K434" s="56" t="s">
        <v>27</v>
      </c>
      <c r="L434" s="57" t="str">
        <f t="shared" ref="L434" si="238">IF(I434&lt;&gt;"",H434*J434,"")</f>
        <v/>
      </c>
      <c r="M434" s="57" t="str">
        <f t="shared" ref="M434" si="239">IF(I434&lt;&gt;"",H434*K434,"")</f>
        <v/>
      </c>
      <c r="N434" s="58" t="str">
        <f t="shared" ref="N434" si="240">IF(I434&lt;&gt;"",L434+M434,"")</f>
        <v/>
      </c>
      <c r="O434" s="3"/>
      <c r="P434" s="2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x14ac:dyDescent="0.3">
      <c r="A435" s="27"/>
      <c r="B435" s="49">
        <f>IF(I435&lt;&gt;"",1+MAX(A$1:$B434),"")</f>
        <v>271</v>
      </c>
      <c r="C435" s="51" t="s">
        <v>380</v>
      </c>
      <c r="D435" s="51"/>
      <c r="E435" s="60" t="s">
        <v>163</v>
      </c>
      <c r="F435" s="61">
        <v>14</v>
      </c>
      <c r="G435" s="62">
        <v>0.1</v>
      </c>
      <c r="H435" s="63">
        <f>(1+G435)*F435</f>
        <v>15.400000000000002</v>
      </c>
      <c r="I435" s="80" t="s">
        <v>49</v>
      </c>
      <c r="J435" s="56">
        <v>25</v>
      </c>
      <c r="K435" s="56">
        <v>35</v>
      </c>
      <c r="L435" s="57">
        <f>IF(I435&lt;&gt;"",H435*J435,"")</f>
        <v>385.00000000000006</v>
      </c>
      <c r="M435" s="57">
        <f>IF(I435&lt;&gt;"",H435*K435,"")</f>
        <v>539.00000000000011</v>
      </c>
      <c r="N435" s="58">
        <f>IF(I435&lt;&gt;"",L435+M435,"")</f>
        <v>924.00000000000023</v>
      </c>
      <c r="P435" s="2"/>
    </row>
    <row r="436" spans="1:28" x14ac:dyDescent="0.3">
      <c r="A436" s="27"/>
      <c r="B436" s="49" t="str">
        <f>IF(I436&lt;&gt;"",1+MAX(A$1:$B435),"")</f>
        <v/>
      </c>
      <c r="C436" s="51"/>
      <c r="D436" s="51"/>
      <c r="E436" s="60"/>
      <c r="F436" s="61"/>
      <c r="G436" s="62"/>
      <c r="H436" s="63"/>
      <c r="I436" s="80"/>
      <c r="J436" s="56"/>
      <c r="K436" s="56"/>
      <c r="L436" s="57"/>
      <c r="M436" s="57"/>
      <c r="N436" s="58"/>
      <c r="P436" s="2"/>
    </row>
    <row r="437" spans="1:28" x14ac:dyDescent="0.3">
      <c r="A437" s="18"/>
      <c r="B437" s="49" t="str">
        <f>IF(I437&lt;&gt;"",1+MAX(A$1:$B436),"")</f>
        <v/>
      </c>
      <c r="C437" s="50"/>
      <c r="D437" s="53"/>
      <c r="E437" s="64" t="s">
        <v>2</v>
      </c>
      <c r="F437" s="59"/>
      <c r="G437" s="59"/>
      <c r="H437" s="55"/>
      <c r="I437" s="59"/>
      <c r="J437" s="79" t="s">
        <v>27</v>
      </c>
      <c r="K437" s="79" t="s">
        <v>27</v>
      </c>
      <c r="L437" s="66">
        <f>SUM(L434:L436)</f>
        <v>385.00000000000006</v>
      </c>
      <c r="M437" s="66">
        <f>SUM(M434:M436)</f>
        <v>539.00000000000011</v>
      </c>
      <c r="N437" s="67">
        <f>SUM(N434:N436)</f>
        <v>924.00000000000023</v>
      </c>
      <c r="O437" s="4"/>
      <c r="P437" s="2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x14ac:dyDescent="0.3">
      <c r="A438" s="27"/>
      <c r="B438" s="49" t="str">
        <f>IF(I438&lt;&gt;"",1+MAX(A$1:$B437),"")</f>
        <v/>
      </c>
      <c r="C438" s="68"/>
      <c r="D438" s="69">
        <v>6</v>
      </c>
      <c r="E438" s="70" t="s">
        <v>41</v>
      </c>
      <c r="F438" s="69"/>
      <c r="G438" s="69"/>
      <c r="H438" s="69"/>
      <c r="I438" s="69"/>
      <c r="J438" s="71" t="s">
        <v>27</v>
      </c>
      <c r="K438" s="71" t="s">
        <v>27</v>
      </c>
      <c r="L438" s="69"/>
      <c r="M438" s="69"/>
      <c r="N438" s="72"/>
      <c r="P438" s="2"/>
    </row>
    <row r="439" spans="1:28" x14ac:dyDescent="0.3">
      <c r="A439" s="27"/>
      <c r="B439" s="49" t="str">
        <f>IF(I439&lt;&gt;"",1+MAX(A$1:$B438),"")</f>
        <v/>
      </c>
      <c r="C439" s="73"/>
      <c r="D439" s="74"/>
      <c r="E439" s="75" t="s">
        <v>83</v>
      </c>
      <c r="F439" s="55"/>
      <c r="G439" s="62"/>
      <c r="H439" s="63"/>
      <c r="I439" s="76"/>
      <c r="J439" s="56"/>
      <c r="K439" s="56"/>
      <c r="L439" s="57"/>
      <c r="M439" s="57"/>
      <c r="N439" s="58"/>
      <c r="O439" s="3"/>
      <c r="P439" s="2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x14ac:dyDescent="0.3">
      <c r="A440" s="27"/>
      <c r="B440" s="49">
        <f>IF(I440&lt;&gt;"",1+MAX(A$1:$B439),"")</f>
        <v>272</v>
      </c>
      <c r="C440" s="81" t="s">
        <v>380</v>
      </c>
      <c r="D440" s="81"/>
      <c r="E440" s="132" t="s">
        <v>164</v>
      </c>
      <c r="F440" s="86">
        <v>32</v>
      </c>
      <c r="G440" s="54">
        <v>0.1</v>
      </c>
      <c r="H440" s="55">
        <f t="shared" ref="H440:H446" si="241">F440*(1+G440)</f>
        <v>35.200000000000003</v>
      </c>
      <c r="I440" s="53" t="s">
        <v>49</v>
      </c>
      <c r="J440" s="56">
        <v>55</v>
      </c>
      <c r="K440" s="56">
        <v>150</v>
      </c>
      <c r="L440" s="57">
        <f t="shared" ref="L440:L446" si="242">IF(I440&lt;&gt;"",H440*J440,"")</f>
        <v>1936.0000000000002</v>
      </c>
      <c r="M440" s="57">
        <f t="shared" ref="M440:M446" si="243">IF(I440&lt;&gt;"",H440*K440,"")</f>
        <v>5280</v>
      </c>
      <c r="N440" s="58">
        <f t="shared" ref="N440:N446" si="244">IF(I440&lt;&gt;"",L440+M440,"")</f>
        <v>7216</v>
      </c>
      <c r="P440" s="2"/>
    </row>
    <row r="441" spans="1:28" x14ac:dyDescent="0.3">
      <c r="A441" s="27"/>
      <c r="B441" s="49">
        <f>IF(I441&lt;&gt;"",1+MAX(A$1:$B440),"")</f>
        <v>273</v>
      </c>
      <c r="C441" s="81" t="s">
        <v>380</v>
      </c>
      <c r="D441" s="81"/>
      <c r="E441" s="132" t="s">
        <v>165</v>
      </c>
      <c r="F441" s="86">
        <v>17</v>
      </c>
      <c r="G441" s="54">
        <v>0.1</v>
      </c>
      <c r="H441" s="55">
        <f t="shared" si="241"/>
        <v>18.700000000000003</v>
      </c>
      <c r="I441" s="53" t="s">
        <v>49</v>
      </c>
      <c r="J441" s="56">
        <v>50</v>
      </c>
      <c r="K441" s="56">
        <v>130</v>
      </c>
      <c r="L441" s="57">
        <f t="shared" si="242"/>
        <v>935.00000000000011</v>
      </c>
      <c r="M441" s="57">
        <f t="shared" si="243"/>
        <v>2431.0000000000005</v>
      </c>
      <c r="N441" s="58">
        <f t="shared" si="244"/>
        <v>3366.0000000000005</v>
      </c>
      <c r="P441" s="2"/>
    </row>
    <row r="442" spans="1:28" x14ac:dyDescent="0.3">
      <c r="A442" s="27"/>
      <c r="B442" s="49">
        <f>IF(I442&lt;&gt;"",1+MAX(A$1:$B441),"")</f>
        <v>274</v>
      </c>
      <c r="C442" s="81" t="s">
        <v>380</v>
      </c>
      <c r="D442" s="81"/>
      <c r="E442" s="132" t="s">
        <v>166</v>
      </c>
      <c r="F442" s="86">
        <v>14</v>
      </c>
      <c r="G442" s="54">
        <v>0.1</v>
      </c>
      <c r="H442" s="55">
        <f t="shared" si="241"/>
        <v>15.400000000000002</v>
      </c>
      <c r="I442" s="53" t="s">
        <v>49</v>
      </c>
      <c r="J442" s="56">
        <v>3.5</v>
      </c>
      <c r="K442" s="56">
        <v>3.5</v>
      </c>
      <c r="L442" s="57">
        <f t="shared" si="242"/>
        <v>53.900000000000006</v>
      </c>
      <c r="M442" s="57">
        <f t="shared" si="243"/>
        <v>53.900000000000006</v>
      </c>
      <c r="N442" s="58">
        <f t="shared" si="244"/>
        <v>107.80000000000001</v>
      </c>
      <c r="P442" s="2"/>
    </row>
    <row r="443" spans="1:28" x14ac:dyDescent="0.3">
      <c r="A443" s="27"/>
      <c r="B443" s="49">
        <f>IF(I443&lt;&gt;"",1+MAX(A$1:$B442),"")</f>
        <v>275</v>
      </c>
      <c r="C443" s="81" t="s">
        <v>380</v>
      </c>
      <c r="D443" s="81"/>
      <c r="E443" s="132" t="s">
        <v>321</v>
      </c>
      <c r="F443" s="86">
        <v>6</v>
      </c>
      <c r="G443" s="54">
        <v>0.1</v>
      </c>
      <c r="H443" s="55">
        <f t="shared" si="241"/>
        <v>6.6000000000000005</v>
      </c>
      <c r="I443" s="53" t="s">
        <v>49</v>
      </c>
      <c r="J443" s="56">
        <v>4.25</v>
      </c>
      <c r="K443" s="56">
        <v>4.5</v>
      </c>
      <c r="L443" s="57">
        <f t="shared" si="242"/>
        <v>28.05</v>
      </c>
      <c r="M443" s="57">
        <f t="shared" si="243"/>
        <v>29.700000000000003</v>
      </c>
      <c r="N443" s="58">
        <f t="shared" si="244"/>
        <v>57.75</v>
      </c>
      <c r="P443" s="2"/>
    </row>
    <row r="444" spans="1:28" x14ac:dyDescent="0.3">
      <c r="A444" s="27"/>
      <c r="B444" s="49">
        <f>IF(I444&lt;&gt;"",1+MAX(A$1:$B443),"")</f>
        <v>276</v>
      </c>
      <c r="C444" s="81" t="s">
        <v>381</v>
      </c>
      <c r="D444" s="81"/>
      <c r="E444" s="132" t="s">
        <v>171</v>
      </c>
      <c r="F444" s="86">
        <v>151</v>
      </c>
      <c r="G444" s="54">
        <v>0.1</v>
      </c>
      <c r="H444" s="55">
        <f t="shared" si="241"/>
        <v>166.10000000000002</v>
      </c>
      <c r="I444" s="53" t="s">
        <v>49</v>
      </c>
      <c r="J444" s="56">
        <v>6.5</v>
      </c>
      <c r="K444" s="56">
        <v>5.5</v>
      </c>
      <c r="L444" s="57">
        <f t="shared" si="242"/>
        <v>1079.6500000000001</v>
      </c>
      <c r="M444" s="57">
        <f t="shared" si="243"/>
        <v>913.55000000000018</v>
      </c>
      <c r="N444" s="58">
        <f t="shared" si="244"/>
        <v>1993.2000000000003</v>
      </c>
      <c r="P444" s="2"/>
    </row>
    <row r="445" spans="1:28" x14ac:dyDescent="0.3">
      <c r="A445" s="27"/>
      <c r="B445" s="49">
        <f>IF(I445&lt;&gt;"",1+MAX(A$1:$B444),"")</f>
        <v>277</v>
      </c>
      <c r="C445" s="81" t="s">
        <v>381</v>
      </c>
      <c r="D445" s="81"/>
      <c r="E445" s="132" t="s">
        <v>167</v>
      </c>
      <c r="F445" s="86">
        <v>269</v>
      </c>
      <c r="G445" s="54">
        <v>0.1</v>
      </c>
      <c r="H445" s="55">
        <f t="shared" si="241"/>
        <v>295.90000000000003</v>
      </c>
      <c r="I445" s="53" t="s">
        <v>49</v>
      </c>
      <c r="J445" s="56">
        <v>3.5</v>
      </c>
      <c r="K445" s="56">
        <v>1.75</v>
      </c>
      <c r="L445" s="57">
        <f t="shared" si="242"/>
        <v>1035.6500000000001</v>
      </c>
      <c r="M445" s="57">
        <f t="shared" si="243"/>
        <v>517.82500000000005</v>
      </c>
      <c r="N445" s="58">
        <f t="shared" si="244"/>
        <v>1553.4750000000001</v>
      </c>
      <c r="P445" s="2"/>
    </row>
    <row r="446" spans="1:28" x14ac:dyDescent="0.3">
      <c r="A446" s="27"/>
      <c r="B446" s="49">
        <f>IF(I446&lt;&gt;"",1+MAX(A$1:$B445),"")</f>
        <v>278</v>
      </c>
      <c r="C446" s="81" t="s">
        <v>380</v>
      </c>
      <c r="D446" s="81"/>
      <c r="E446" s="182" t="s">
        <v>322</v>
      </c>
      <c r="F446" s="86">
        <v>1</v>
      </c>
      <c r="G446" s="54">
        <v>0</v>
      </c>
      <c r="H446" s="55">
        <f t="shared" si="241"/>
        <v>1</v>
      </c>
      <c r="I446" s="53" t="s">
        <v>28</v>
      </c>
      <c r="J446" s="56">
        <v>400</v>
      </c>
      <c r="K446" s="56">
        <v>1550</v>
      </c>
      <c r="L446" s="57">
        <f t="shared" si="242"/>
        <v>400</v>
      </c>
      <c r="M446" s="57">
        <f t="shared" si="243"/>
        <v>1550</v>
      </c>
      <c r="N446" s="58">
        <f t="shared" si="244"/>
        <v>1950</v>
      </c>
      <c r="P446" s="2"/>
    </row>
    <row r="447" spans="1:28" x14ac:dyDescent="0.3">
      <c r="A447" s="27"/>
      <c r="B447" s="49" t="str">
        <f>IF(I447&lt;&gt;"",1+MAX(A$1:$B446),"")</f>
        <v/>
      </c>
      <c r="C447" s="81"/>
      <c r="D447" s="81"/>
      <c r="E447" s="82"/>
      <c r="F447" s="83"/>
      <c r="G447" s="54"/>
      <c r="H447" s="55"/>
      <c r="I447" s="53"/>
      <c r="J447" s="56"/>
      <c r="K447" s="56"/>
      <c r="L447" s="57"/>
      <c r="M447" s="57"/>
      <c r="N447" s="58"/>
      <c r="P447" s="2"/>
    </row>
    <row r="448" spans="1:28" x14ac:dyDescent="0.3">
      <c r="A448" s="27"/>
      <c r="B448" s="49" t="str">
        <f>IF(I448&lt;&gt;"",1+MAX(A$1:$B447),"")</f>
        <v/>
      </c>
      <c r="C448" s="81"/>
      <c r="D448" s="81"/>
      <c r="E448" s="75" t="s">
        <v>170</v>
      </c>
      <c r="F448" s="83"/>
      <c r="G448" s="54"/>
      <c r="H448" s="55"/>
      <c r="I448" s="53"/>
      <c r="J448" s="56"/>
      <c r="K448" s="56"/>
      <c r="L448" s="57"/>
      <c r="M448" s="57"/>
      <c r="N448" s="58"/>
      <c r="P448" s="2"/>
    </row>
    <row r="449" spans="1:28" x14ac:dyDescent="0.3">
      <c r="A449" s="27"/>
      <c r="B449" s="49">
        <f>IF(I449&lt;&gt;"",1+MAX(A$1:$B448),"")</f>
        <v>279</v>
      </c>
      <c r="C449" s="81" t="s">
        <v>379</v>
      </c>
      <c r="D449" s="81"/>
      <c r="E449" s="132" t="s">
        <v>172</v>
      </c>
      <c r="F449" s="86">
        <v>86</v>
      </c>
      <c r="G449" s="54">
        <v>0.1</v>
      </c>
      <c r="H449" s="55">
        <f>F449*(1+G449)</f>
        <v>94.600000000000009</v>
      </c>
      <c r="I449" s="53" t="s">
        <v>49</v>
      </c>
      <c r="J449" s="56">
        <v>2.75</v>
      </c>
      <c r="K449" s="56">
        <v>1.75</v>
      </c>
      <c r="L449" s="57">
        <f>IF(I449&lt;&gt;"",H449*J449,"")</f>
        <v>260.15000000000003</v>
      </c>
      <c r="M449" s="57">
        <f>IF(I449&lt;&gt;"",H449*K449,"")</f>
        <v>165.55</v>
      </c>
      <c r="N449" s="58">
        <f>IF(I449&lt;&gt;"",L449+M449,"")</f>
        <v>425.70000000000005</v>
      </c>
      <c r="P449" s="2"/>
    </row>
    <row r="450" spans="1:28" x14ac:dyDescent="0.3">
      <c r="A450" s="27"/>
      <c r="B450" s="49" t="str">
        <f>IF(I450&lt;&gt;"",1+MAX(A$1:$B449),"")</f>
        <v/>
      </c>
      <c r="C450" s="81"/>
      <c r="D450" s="81"/>
      <c r="E450" s="82"/>
      <c r="F450" s="83"/>
      <c r="G450" s="54"/>
      <c r="H450" s="55"/>
      <c r="I450" s="53"/>
      <c r="J450" s="56"/>
      <c r="K450" s="56"/>
      <c r="L450" s="57"/>
      <c r="M450" s="57"/>
      <c r="N450" s="58"/>
      <c r="P450" s="2"/>
    </row>
    <row r="451" spans="1:28" ht="31.2" x14ac:dyDescent="0.3">
      <c r="A451" s="27"/>
      <c r="B451" s="49">
        <f>IF(I451&lt;&gt;"",1+MAX(A$1:$B450),"")</f>
        <v>280</v>
      </c>
      <c r="C451" s="81"/>
      <c r="D451" s="81"/>
      <c r="E451" s="82" t="s">
        <v>86</v>
      </c>
      <c r="F451" s="83">
        <v>1</v>
      </c>
      <c r="G451" s="54">
        <v>0</v>
      </c>
      <c r="H451" s="55">
        <f>(1+G451)*F451</f>
        <v>1</v>
      </c>
      <c r="I451" s="53" t="s">
        <v>21</v>
      </c>
      <c r="J451" s="56">
        <v>350</v>
      </c>
      <c r="K451" s="56">
        <v>250</v>
      </c>
      <c r="L451" s="57">
        <f>IF(I451&lt;&gt;"",H451*J451,"")</f>
        <v>350</v>
      </c>
      <c r="M451" s="57">
        <f>IF(I451&lt;&gt;"",H451*K451,"")</f>
        <v>250</v>
      </c>
      <c r="N451" s="58">
        <f>IF(I451&lt;&gt;"",L451+M451,"")</f>
        <v>600</v>
      </c>
      <c r="P451" s="2"/>
    </row>
    <row r="452" spans="1:28" x14ac:dyDescent="0.3">
      <c r="A452" s="27"/>
      <c r="B452" s="49" t="str">
        <f>IF(I452&lt;&gt;"",1+MAX(A$1:$B451),"")</f>
        <v/>
      </c>
      <c r="C452" s="51"/>
      <c r="D452" s="51"/>
      <c r="E452" s="52"/>
      <c r="F452" s="55"/>
      <c r="G452" s="62"/>
      <c r="H452" s="63"/>
      <c r="I452" s="53"/>
      <c r="J452" s="56" t="s">
        <v>27</v>
      </c>
      <c r="K452" s="56" t="s">
        <v>27</v>
      </c>
      <c r="L452" s="57" t="str">
        <f>IF(I452&lt;&gt;"",H452*J452,"")</f>
        <v/>
      </c>
      <c r="M452" s="57" t="str">
        <f>IF(I452&lt;&gt;"",H452*K452,"")</f>
        <v/>
      </c>
      <c r="N452" s="58" t="str">
        <f>IF(I452&lt;&gt;"",L452+M452,"")</f>
        <v/>
      </c>
      <c r="P452" s="2"/>
    </row>
    <row r="453" spans="1:28" x14ac:dyDescent="0.3">
      <c r="A453" s="18"/>
      <c r="B453" s="49" t="str">
        <f>IF(I453&lt;&gt;"",1+MAX(A$1:$B452),"")</f>
        <v/>
      </c>
      <c r="C453" s="50"/>
      <c r="D453" s="53"/>
      <c r="E453" s="64" t="s">
        <v>2</v>
      </c>
      <c r="F453" s="59"/>
      <c r="G453" s="59"/>
      <c r="H453" s="55"/>
      <c r="I453" s="59"/>
      <c r="J453" s="79" t="s">
        <v>27</v>
      </c>
      <c r="K453" s="79" t="s">
        <v>27</v>
      </c>
      <c r="L453" s="66">
        <f>SUM(L439:L452)</f>
        <v>6078.4000000000005</v>
      </c>
      <c r="M453" s="66">
        <f>SUM(M439:M452)</f>
        <v>11191.525</v>
      </c>
      <c r="N453" s="66">
        <f>SUM(N439:N452)</f>
        <v>17269.924999999999</v>
      </c>
      <c r="O453" s="4"/>
      <c r="P453" s="2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x14ac:dyDescent="0.3">
      <c r="A454" s="27"/>
      <c r="B454" s="49" t="str">
        <f>IF(I454&lt;&gt;"",1+MAX(A$1:$B453),"")</f>
        <v/>
      </c>
      <c r="C454" s="68"/>
      <c r="D454" s="69">
        <v>8</v>
      </c>
      <c r="E454" s="70" t="s">
        <v>39</v>
      </c>
      <c r="F454" s="69"/>
      <c r="G454" s="69"/>
      <c r="H454" s="69"/>
      <c r="I454" s="69"/>
      <c r="J454" s="71" t="s">
        <v>27</v>
      </c>
      <c r="K454" s="71" t="s">
        <v>27</v>
      </c>
      <c r="L454" s="69"/>
      <c r="M454" s="69"/>
      <c r="N454" s="72"/>
      <c r="P454" s="2"/>
    </row>
    <row r="455" spans="1:28" x14ac:dyDescent="0.3">
      <c r="A455" s="27"/>
      <c r="B455" s="49" t="str">
        <f>IF(I455&lt;&gt;"",1+MAX(A$1:$B454),"")</f>
        <v/>
      </c>
      <c r="C455" s="73"/>
      <c r="D455" s="74"/>
      <c r="E455" s="75" t="s">
        <v>62</v>
      </c>
      <c r="F455" s="55"/>
      <c r="G455" s="62"/>
      <c r="H455" s="63"/>
      <c r="I455" s="76"/>
      <c r="J455" s="56" t="s">
        <v>27</v>
      </c>
      <c r="K455" s="56" t="s">
        <v>27</v>
      </c>
      <c r="L455" s="57" t="str">
        <f>IF(I455&lt;&gt;"",H455*J455,"")</f>
        <v/>
      </c>
      <c r="M455" s="57" t="str">
        <f>IF(I455&lt;&gt;"",H455*K455,"")</f>
        <v/>
      </c>
      <c r="N455" s="58" t="str">
        <f>IF(I455&lt;&gt;"",L455+M455,"")</f>
        <v/>
      </c>
      <c r="O455" s="3"/>
      <c r="P455" s="2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x14ac:dyDescent="0.3">
      <c r="A456" s="27"/>
      <c r="B456" s="49">
        <f>IF(I456&lt;&gt;"",1+MAX(A$1:$B455),"")</f>
        <v>281</v>
      </c>
      <c r="C456" s="81" t="s">
        <v>379</v>
      </c>
      <c r="D456" s="81"/>
      <c r="E456" s="132" t="s">
        <v>192</v>
      </c>
      <c r="F456" s="86">
        <v>1</v>
      </c>
      <c r="G456" s="54">
        <v>0</v>
      </c>
      <c r="H456" s="55">
        <f t="shared" ref="H456:H457" si="245">F456*(1+G456)</f>
        <v>1</v>
      </c>
      <c r="I456" s="80" t="s">
        <v>28</v>
      </c>
      <c r="J456" s="56">
        <v>400</v>
      </c>
      <c r="K456" s="56">
        <v>800</v>
      </c>
      <c r="L456" s="57">
        <f t="shared" ref="L456:L457" si="246">IF(I456&lt;&gt;"",H456*J456,"")</f>
        <v>400</v>
      </c>
      <c r="M456" s="57">
        <f t="shared" ref="M456:M457" si="247">IF(I456&lt;&gt;"",H456*K456,"")</f>
        <v>800</v>
      </c>
      <c r="N456" s="58">
        <f t="shared" ref="N456:N457" si="248">IF(I456&lt;&gt;"",L456+M456,"")</f>
        <v>1200</v>
      </c>
      <c r="O456" s="3"/>
      <c r="P456" s="2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31.2" x14ac:dyDescent="0.3">
      <c r="A457" s="27"/>
      <c r="B457" s="49">
        <f>IF(I457&lt;&gt;"",1+MAX(A$1:$B456),"")</f>
        <v>282</v>
      </c>
      <c r="C457" s="81" t="s">
        <v>379</v>
      </c>
      <c r="D457" s="81"/>
      <c r="E457" s="133" t="s">
        <v>323</v>
      </c>
      <c r="F457" s="86">
        <v>1</v>
      </c>
      <c r="G457" s="54">
        <v>0</v>
      </c>
      <c r="H457" s="55">
        <f t="shared" si="245"/>
        <v>1</v>
      </c>
      <c r="I457" s="80" t="s">
        <v>28</v>
      </c>
      <c r="J457" s="56">
        <v>1400</v>
      </c>
      <c r="K457" s="56">
        <v>3200</v>
      </c>
      <c r="L457" s="57">
        <f t="shared" si="246"/>
        <v>1400</v>
      </c>
      <c r="M457" s="57">
        <f t="shared" si="247"/>
        <v>3200</v>
      </c>
      <c r="N457" s="58">
        <f t="shared" si="248"/>
        <v>4600</v>
      </c>
      <c r="O457" s="3"/>
      <c r="P457" s="2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x14ac:dyDescent="0.3">
      <c r="A458" s="27"/>
      <c r="B458" s="49" t="str">
        <f>IF(I458&lt;&gt;"",1+MAX(A$1:$B457),"")</f>
        <v/>
      </c>
      <c r="C458" s="81"/>
      <c r="D458" s="81"/>
      <c r="E458" s="82"/>
      <c r="F458" s="83"/>
      <c r="G458" s="54"/>
      <c r="H458" s="55"/>
      <c r="I458" s="80"/>
      <c r="J458" s="56"/>
      <c r="K458" s="56"/>
      <c r="L458" s="57"/>
      <c r="M458" s="57"/>
      <c r="N458" s="58"/>
      <c r="O458" s="3"/>
      <c r="P458" s="2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x14ac:dyDescent="0.3">
      <c r="A459" s="27"/>
      <c r="B459" s="49" t="str">
        <f>IF(I459&lt;&gt;"",1+MAX(A$1:$B458),"")</f>
        <v/>
      </c>
      <c r="C459" s="73"/>
      <c r="D459" s="74"/>
      <c r="E459" s="75" t="s">
        <v>70</v>
      </c>
      <c r="F459" s="55"/>
      <c r="G459" s="62"/>
      <c r="H459" s="63"/>
      <c r="I459" s="76"/>
      <c r="J459" s="56" t="s">
        <v>27</v>
      </c>
      <c r="K459" s="56" t="s">
        <v>27</v>
      </c>
      <c r="L459" s="57" t="str">
        <f t="shared" ref="L459:L463" si="249">IF(I459&lt;&gt;"",H459*J459,"")</f>
        <v/>
      </c>
      <c r="M459" s="57" t="str">
        <f t="shared" ref="M459:M463" si="250">IF(I459&lt;&gt;"",H459*K459,"")</f>
        <v/>
      </c>
      <c r="N459" s="58" t="str">
        <f t="shared" ref="N459:N463" si="251">IF(I459&lt;&gt;"",L459+M459,"")</f>
        <v/>
      </c>
      <c r="O459" s="3"/>
      <c r="P459" s="2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x14ac:dyDescent="0.3">
      <c r="A460" s="27"/>
      <c r="B460" s="49">
        <f>IF(I460&lt;&gt;"",1+MAX(A$1:$B459),"")</f>
        <v>283</v>
      </c>
      <c r="C460" s="73" t="s">
        <v>379</v>
      </c>
      <c r="D460" s="51"/>
      <c r="E460" s="82" t="s">
        <v>197</v>
      </c>
      <c r="F460" s="83">
        <v>1</v>
      </c>
      <c r="G460" s="54">
        <v>0</v>
      </c>
      <c r="H460" s="55">
        <f>F460*(1+G460)</f>
        <v>1</v>
      </c>
      <c r="I460" s="80" t="s">
        <v>28</v>
      </c>
      <c r="J460" s="56">
        <v>175</v>
      </c>
      <c r="K460" s="56">
        <v>450</v>
      </c>
      <c r="L460" s="57">
        <f t="shared" si="249"/>
        <v>175</v>
      </c>
      <c r="M460" s="57">
        <f t="shared" si="250"/>
        <v>450</v>
      </c>
      <c r="N460" s="58">
        <f t="shared" si="251"/>
        <v>625</v>
      </c>
      <c r="O460" s="3"/>
      <c r="P460" s="2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x14ac:dyDescent="0.3">
      <c r="A461" s="27"/>
      <c r="B461" s="49">
        <f>IF(I461&lt;&gt;"",1+MAX(A$1:$B460),"")</f>
        <v>284</v>
      </c>
      <c r="C461" s="73" t="s">
        <v>379</v>
      </c>
      <c r="D461" s="51"/>
      <c r="E461" s="82" t="s">
        <v>199</v>
      </c>
      <c r="F461" s="83">
        <v>2</v>
      </c>
      <c r="G461" s="54">
        <v>0</v>
      </c>
      <c r="H461" s="55">
        <f t="shared" ref="H461:H463" si="252">F461*(1+G461)</f>
        <v>2</v>
      </c>
      <c r="I461" s="80" t="s">
        <v>28</v>
      </c>
      <c r="J461" s="56">
        <v>45</v>
      </c>
      <c r="K461" s="56">
        <v>65</v>
      </c>
      <c r="L461" s="57">
        <f t="shared" si="249"/>
        <v>90</v>
      </c>
      <c r="M461" s="57">
        <f t="shared" si="250"/>
        <v>130</v>
      </c>
      <c r="N461" s="58">
        <f t="shared" si="251"/>
        <v>220</v>
      </c>
      <c r="O461" s="3"/>
      <c r="P461" s="2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x14ac:dyDescent="0.3">
      <c r="A462" s="27"/>
      <c r="B462" s="49">
        <f>IF(I462&lt;&gt;"",1+MAX(A$1:$B461),"")</f>
        <v>285</v>
      </c>
      <c r="C462" s="73" t="s">
        <v>379</v>
      </c>
      <c r="D462" s="51"/>
      <c r="E462" s="82" t="s">
        <v>200</v>
      </c>
      <c r="F462" s="83">
        <v>1</v>
      </c>
      <c r="G462" s="54">
        <v>0</v>
      </c>
      <c r="H462" s="55">
        <f t="shared" si="252"/>
        <v>1</v>
      </c>
      <c r="I462" s="80" t="s">
        <v>28</v>
      </c>
      <c r="J462" s="56">
        <v>225</v>
      </c>
      <c r="K462" s="56">
        <v>650</v>
      </c>
      <c r="L462" s="57">
        <f t="shared" si="249"/>
        <v>225</v>
      </c>
      <c r="M462" s="57">
        <f t="shared" si="250"/>
        <v>650</v>
      </c>
      <c r="N462" s="58">
        <f t="shared" si="251"/>
        <v>875</v>
      </c>
      <c r="O462" s="3"/>
      <c r="P462" s="2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x14ac:dyDescent="0.3">
      <c r="A463" s="27"/>
      <c r="B463" s="49">
        <f>IF(I463&lt;&gt;"",1+MAX(A$1:$B462),"")</f>
        <v>286</v>
      </c>
      <c r="C463" s="73" t="s">
        <v>379</v>
      </c>
      <c r="D463" s="51"/>
      <c r="E463" s="82" t="s">
        <v>203</v>
      </c>
      <c r="F463" s="83">
        <v>2</v>
      </c>
      <c r="G463" s="54">
        <v>0</v>
      </c>
      <c r="H463" s="55">
        <f t="shared" si="252"/>
        <v>2</v>
      </c>
      <c r="I463" s="80" t="s">
        <v>28</v>
      </c>
      <c r="J463" s="56">
        <v>25</v>
      </c>
      <c r="K463" s="56">
        <v>250</v>
      </c>
      <c r="L463" s="57">
        <f t="shared" si="249"/>
        <v>50</v>
      </c>
      <c r="M463" s="57">
        <f t="shared" si="250"/>
        <v>500</v>
      </c>
      <c r="N463" s="58">
        <f t="shared" si="251"/>
        <v>550</v>
      </c>
      <c r="O463" s="3"/>
      <c r="P463" s="2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x14ac:dyDescent="0.3">
      <c r="A464" s="27"/>
      <c r="B464" s="49" t="str">
        <f>IF(I464&lt;&gt;"",1+MAX(A$1:$B463),"")</f>
        <v/>
      </c>
      <c r="C464" s="73"/>
      <c r="D464" s="51"/>
      <c r="E464" s="85"/>
      <c r="F464" s="86"/>
      <c r="G464" s="54"/>
      <c r="H464" s="55"/>
      <c r="I464" s="80"/>
      <c r="J464" s="56"/>
      <c r="K464" s="56"/>
      <c r="L464" s="57"/>
      <c r="M464" s="57"/>
      <c r="N464" s="58"/>
      <c r="O464" s="3"/>
      <c r="P464" s="2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x14ac:dyDescent="0.3">
      <c r="A465" s="18"/>
      <c r="B465" s="49" t="str">
        <f>IF(I465&lt;&gt;"",1+MAX(A$1:$B464),"")</f>
        <v/>
      </c>
      <c r="C465" s="50"/>
      <c r="D465" s="53"/>
      <c r="E465" s="64" t="s">
        <v>2</v>
      </c>
      <c r="F465" s="59"/>
      <c r="G465" s="59"/>
      <c r="H465" s="55"/>
      <c r="I465" s="59"/>
      <c r="J465" s="79" t="s">
        <v>27</v>
      </c>
      <c r="K465" s="79" t="s">
        <v>27</v>
      </c>
      <c r="L465" s="66">
        <f>SUM(L455:L464)</f>
        <v>2340</v>
      </c>
      <c r="M465" s="66">
        <f>SUM(M455:M464)</f>
        <v>5730</v>
      </c>
      <c r="N465" s="67">
        <f>SUM(N455:N464)</f>
        <v>8070</v>
      </c>
      <c r="O465" s="4"/>
      <c r="P465" s="2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x14ac:dyDescent="0.3">
      <c r="A466" s="27"/>
      <c r="B466" s="49" t="str">
        <f>IF(I466&lt;&gt;"",1+MAX(A$1:$B465),"")</f>
        <v/>
      </c>
      <c r="C466" s="68"/>
      <c r="D466" s="69">
        <v>9</v>
      </c>
      <c r="E466" s="70" t="s">
        <v>42</v>
      </c>
      <c r="F466" s="69"/>
      <c r="G466" s="69"/>
      <c r="H466" s="69"/>
      <c r="I466" s="69"/>
      <c r="J466" s="71" t="s">
        <v>27</v>
      </c>
      <c r="K466" s="71" t="s">
        <v>27</v>
      </c>
      <c r="L466" s="69"/>
      <c r="M466" s="69"/>
      <c r="N466" s="72"/>
      <c r="P466" s="2"/>
    </row>
    <row r="467" spans="1:28" x14ac:dyDescent="0.3">
      <c r="A467" s="27"/>
      <c r="B467" s="49" t="str">
        <f>IF(I467&lt;&gt;"",1+MAX(A$1:$B466),"")</f>
        <v/>
      </c>
      <c r="C467" s="73"/>
      <c r="D467" s="74"/>
      <c r="E467" s="75" t="s">
        <v>43</v>
      </c>
      <c r="F467" s="55"/>
      <c r="G467" s="62"/>
      <c r="H467" s="63"/>
      <c r="I467" s="76"/>
      <c r="J467" s="56" t="s">
        <v>27</v>
      </c>
      <c r="K467" s="56" t="s">
        <v>27</v>
      </c>
      <c r="L467" s="57" t="str">
        <f>IF(I467&lt;&gt;"",H467*J467,"")</f>
        <v/>
      </c>
      <c r="M467" s="57" t="str">
        <f>IF(I467&lt;&gt;"",H467*K467,"")</f>
        <v/>
      </c>
      <c r="N467" s="58" t="str">
        <f>IF(I467&lt;&gt;"",L467+M467,"")</f>
        <v/>
      </c>
      <c r="O467" s="3"/>
      <c r="P467" s="2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x14ac:dyDescent="0.3">
      <c r="A468" s="27"/>
      <c r="B468" s="49" t="str">
        <f>IF(I468&lt;&gt;"",1+MAX(A$1:$B467),"")</f>
        <v/>
      </c>
      <c r="C468" s="81"/>
      <c r="D468" s="81"/>
      <c r="E468" s="87" t="s">
        <v>325</v>
      </c>
      <c r="F468" s="136">
        <v>129</v>
      </c>
      <c r="G468" s="137" t="s">
        <v>49</v>
      </c>
      <c r="H468" s="138">
        <v>10</v>
      </c>
      <c r="I468" s="80"/>
      <c r="J468" s="56"/>
      <c r="K468" s="56"/>
      <c r="L468" s="57"/>
      <c r="M468" s="57"/>
      <c r="N468" s="58"/>
      <c r="P468" s="2"/>
    </row>
    <row r="469" spans="1:28" x14ac:dyDescent="0.3">
      <c r="A469" s="27"/>
      <c r="B469" s="49">
        <f>IF(I469&lt;&gt;"",1+MAX(A$1:$B468),"")</f>
        <v>287</v>
      </c>
      <c r="C469" s="81" t="s">
        <v>379</v>
      </c>
      <c r="D469" s="81"/>
      <c r="E469" s="82" t="s">
        <v>218</v>
      </c>
      <c r="F469" s="83">
        <f>F468*H468</f>
        <v>1290</v>
      </c>
      <c r="G469" s="54">
        <v>0.1</v>
      </c>
      <c r="H469" s="55">
        <f t="shared" ref="H469:H471" si="253">F469*(1+G469)</f>
        <v>1419.0000000000002</v>
      </c>
      <c r="I469" s="88" t="s">
        <v>50</v>
      </c>
      <c r="J469" s="56">
        <v>1.85</v>
      </c>
      <c r="K469" s="56">
        <v>0.95</v>
      </c>
      <c r="L469" s="57">
        <f t="shared" ref="L469:L471" si="254">IF(I469&lt;&gt;"",H469*J469,"")</f>
        <v>2625.1500000000005</v>
      </c>
      <c r="M469" s="57">
        <f t="shared" ref="M469:M471" si="255">IF(I469&lt;&gt;"",H469*K469,"")</f>
        <v>1348.0500000000002</v>
      </c>
      <c r="N469" s="58">
        <f t="shared" ref="N469:N471" si="256">IF(I469&lt;&gt;"",L469+M469,"")</f>
        <v>3973.2000000000007</v>
      </c>
      <c r="P469" s="2"/>
    </row>
    <row r="470" spans="1:28" x14ac:dyDescent="0.3">
      <c r="A470" s="27"/>
      <c r="B470" s="49">
        <f>IF(I470&lt;&gt;"",1+MAX(A$1:$B469),"")</f>
        <v>288</v>
      </c>
      <c r="C470" s="81" t="s">
        <v>379</v>
      </c>
      <c r="D470" s="81"/>
      <c r="E470" s="82" t="s">
        <v>326</v>
      </c>
      <c r="F470" s="83">
        <f>F468*H468</f>
        <v>1290</v>
      </c>
      <c r="G470" s="54">
        <v>0.1</v>
      </c>
      <c r="H470" s="55">
        <f t="shared" si="253"/>
        <v>1419.0000000000002</v>
      </c>
      <c r="I470" s="88" t="s">
        <v>50</v>
      </c>
      <c r="J470" s="56">
        <v>0.45</v>
      </c>
      <c r="K470" s="56">
        <v>0.7</v>
      </c>
      <c r="L470" s="57">
        <f t="shared" si="254"/>
        <v>638.55000000000007</v>
      </c>
      <c r="M470" s="57">
        <f t="shared" si="255"/>
        <v>993.30000000000007</v>
      </c>
      <c r="N470" s="58">
        <f t="shared" si="256"/>
        <v>1631.8500000000001</v>
      </c>
      <c r="P470" s="2"/>
    </row>
    <row r="471" spans="1:28" x14ac:dyDescent="0.3">
      <c r="A471" s="27"/>
      <c r="B471" s="49">
        <f>IF(I471&lt;&gt;"",1+MAX(A$1:$B470),"")</f>
        <v>289</v>
      </c>
      <c r="C471" s="81" t="s">
        <v>379</v>
      </c>
      <c r="D471" s="81"/>
      <c r="E471" s="82" t="s">
        <v>213</v>
      </c>
      <c r="F471" s="83">
        <f>F468*2</f>
        <v>258</v>
      </c>
      <c r="G471" s="54">
        <v>0.1</v>
      </c>
      <c r="H471" s="55">
        <f t="shared" si="253"/>
        <v>283.8</v>
      </c>
      <c r="I471" s="88" t="s">
        <v>49</v>
      </c>
      <c r="J471" s="56">
        <v>1.1000000000000001</v>
      </c>
      <c r="K471" s="56">
        <v>0.65</v>
      </c>
      <c r="L471" s="57">
        <f t="shared" si="254"/>
        <v>312.18000000000006</v>
      </c>
      <c r="M471" s="57">
        <f t="shared" si="255"/>
        <v>184.47000000000003</v>
      </c>
      <c r="N471" s="58">
        <f t="shared" si="256"/>
        <v>496.65000000000009</v>
      </c>
      <c r="P471" s="2"/>
    </row>
    <row r="472" spans="1:28" x14ac:dyDescent="0.3">
      <c r="A472" s="27"/>
      <c r="B472" s="49" t="str">
        <f>IF(I472&lt;&gt;"",1+MAX(A$1:$B471),"")</f>
        <v/>
      </c>
      <c r="C472" s="81"/>
      <c r="D472" s="81"/>
      <c r="E472" s="82"/>
      <c r="F472" s="83"/>
      <c r="G472" s="54"/>
      <c r="H472" s="55"/>
      <c r="I472" s="88"/>
      <c r="J472" s="56"/>
      <c r="K472" s="56"/>
      <c r="L472" s="57"/>
      <c r="M472" s="57"/>
      <c r="N472" s="58"/>
      <c r="P472" s="2"/>
    </row>
    <row r="473" spans="1:28" x14ac:dyDescent="0.3">
      <c r="A473" s="27"/>
      <c r="B473" s="49" t="str">
        <f>IF(I473&lt;&gt;"",1+MAX(A$1:$B472),"")</f>
        <v/>
      </c>
      <c r="C473" s="73"/>
      <c r="D473" s="74"/>
      <c r="E473" s="75" t="s">
        <v>44</v>
      </c>
      <c r="F473" s="55"/>
      <c r="G473" s="62"/>
      <c r="H473" s="63"/>
      <c r="I473" s="76"/>
      <c r="J473" s="56" t="s">
        <v>27</v>
      </c>
      <c r="K473" s="56" t="s">
        <v>27</v>
      </c>
      <c r="L473" s="57" t="str">
        <f t="shared" ref="L473:L475" si="257">IF(I473&lt;&gt;"",H473*J473,"")</f>
        <v/>
      </c>
      <c r="M473" s="57" t="str">
        <f t="shared" ref="M473:M475" si="258">IF(I473&lt;&gt;"",H473*K473,"")</f>
        <v/>
      </c>
      <c r="N473" s="58" t="str">
        <f t="shared" ref="N473:N475" si="259">IF(I473&lt;&gt;"",L473+M473,"")</f>
        <v/>
      </c>
      <c r="O473" s="3"/>
      <c r="P473" s="2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46.8" x14ac:dyDescent="0.3">
      <c r="A474" s="27"/>
      <c r="B474" s="49">
        <f>IF(I474&lt;&gt;"",1+MAX(A$1:$B473),"")</f>
        <v>290</v>
      </c>
      <c r="C474" s="81" t="s">
        <v>380</v>
      </c>
      <c r="D474" s="81"/>
      <c r="E474" s="133" t="s">
        <v>252</v>
      </c>
      <c r="F474" s="86">
        <v>71</v>
      </c>
      <c r="G474" s="54">
        <v>0.1</v>
      </c>
      <c r="H474" s="55">
        <f t="shared" ref="H474:H475" si="260">F474*(1+G474)</f>
        <v>78.100000000000009</v>
      </c>
      <c r="I474" s="80" t="s">
        <v>50</v>
      </c>
      <c r="J474" s="56">
        <v>6.5</v>
      </c>
      <c r="K474" s="56">
        <v>4.75</v>
      </c>
      <c r="L474" s="57">
        <f t="shared" si="257"/>
        <v>507.65000000000003</v>
      </c>
      <c r="M474" s="57">
        <f t="shared" si="258"/>
        <v>370.97500000000002</v>
      </c>
      <c r="N474" s="58">
        <f t="shared" si="259"/>
        <v>878.625</v>
      </c>
      <c r="P474" s="2"/>
    </row>
    <row r="475" spans="1:28" x14ac:dyDescent="0.3">
      <c r="A475" s="27"/>
      <c r="B475" s="49">
        <f>IF(I475&lt;&gt;"",1+MAX(A$1:$B474),"")</f>
        <v>291</v>
      </c>
      <c r="C475" s="81" t="s">
        <v>380</v>
      </c>
      <c r="D475" s="81"/>
      <c r="E475" s="132" t="s">
        <v>253</v>
      </c>
      <c r="F475" s="86">
        <v>109</v>
      </c>
      <c r="G475" s="54">
        <v>0.1</v>
      </c>
      <c r="H475" s="55">
        <f t="shared" si="260"/>
        <v>119.9</v>
      </c>
      <c r="I475" s="80" t="s">
        <v>50</v>
      </c>
      <c r="J475" s="56">
        <v>1.75</v>
      </c>
      <c r="K475" s="56">
        <v>0.85</v>
      </c>
      <c r="L475" s="57">
        <f t="shared" si="257"/>
        <v>209.82500000000002</v>
      </c>
      <c r="M475" s="57">
        <f t="shared" si="258"/>
        <v>101.91500000000001</v>
      </c>
      <c r="N475" s="58">
        <f t="shared" si="259"/>
        <v>311.74</v>
      </c>
      <c r="P475" s="2"/>
    </row>
    <row r="476" spans="1:28" x14ac:dyDescent="0.3">
      <c r="A476" s="27"/>
      <c r="B476" s="49" t="str">
        <f>IF(I476&lt;&gt;"",1+MAX(A$1:$B475),"")</f>
        <v/>
      </c>
      <c r="C476" s="81"/>
      <c r="D476" s="81"/>
      <c r="E476" s="82"/>
      <c r="F476" s="83"/>
      <c r="G476" s="54"/>
      <c r="H476" s="55"/>
      <c r="I476" s="80"/>
      <c r="J476" s="56"/>
      <c r="K476" s="56"/>
      <c r="L476" s="57"/>
      <c r="M476" s="57"/>
      <c r="N476" s="58"/>
      <c r="P476" s="2"/>
    </row>
    <row r="477" spans="1:28" x14ac:dyDescent="0.3">
      <c r="A477" s="27"/>
      <c r="B477" s="49" t="str">
        <f>IF(I477&lt;&gt;"",1+MAX(A$1:$B476),"")</f>
        <v/>
      </c>
      <c r="C477" s="81"/>
      <c r="D477" s="81"/>
      <c r="E477" s="87" t="s">
        <v>82</v>
      </c>
      <c r="F477" s="83"/>
      <c r="G477" s="54"/>
      <c r="H477" s="55"/>
      <c r="I477" s="80"/>
      <c r="J477" s="56"/>
      <c r="K477" s="56"/>
      <c r="L477" s="57"/>
      <c r="M477" s="57"/>
      <c r="N477" s="58"/>
      <c r="P477" s="2"/>
    </row>
    <row r="478" spans="1:28" ht="46.8" x14ac:dyDescent="0.3">
      <c r="A478" s="27"/>
      <c r="B478" s="49">
        <f>IF(I478&lt;&gt;"",1+MAX(A$1:$B477),"")</f>
        <v>292</v>
      </c>
      <c r="C478" s="81" t="s">
        <v>380</v>
      </c>
      <c r="D478" s="81"/>
      <c r="E478" s="133" t="s">
        <v>389</v>
      </c>
      <c r="F478" s="86">
        <v>38</v>
      </c>
      <c r="G478" s="54">
        <v>0.1</v>
      </c>
      <c r="H478" s="55">
        <f>F478*(1+G478)</f>
        <v>41.800000000000004</v>
      </c>
      <c r="I478" s="80" t="s">
        <v>49</v>
      </c>
      <c r="J478" s="56">
        <v>1.35</v>
      </c>
      <c r="K478" s="56">
        <v>1.1499999999999999</v>
      </c>
      <c r="L478" s="57">
        <f>IF(I478&lt;&gt;"",H478*J478,"")</f>
        <v>56.430000000000007</v>
      </c>
      <c r="M478" s="57">
        <f>IF(I478&lt;&gt;"",H478*K478,"")</f>
        <v>48.07</v>
      </c>
      <c r="N478" s="58">
        <f>IF(I478&lt;&gt;"",L478+M478,"")</f>
        <v>104.5</v>
      </c>
      <c r="P478" s="2"/>
    </row>
    <row r="479" spans="1:28" ht="46.8" x14ac:dyDescent="0.3">
      <c r="A479" s="27"/>
      <c r="B479" s="49">
        <f>IF(I479&lt;&gt;"",1+MAX(A$1:$B478),"")</f>
        <v>293</v>
      </c>
      <c r="C479" s="81" t="s">
        <v>380</v>
      </c>
      <c r="D479" s="81"/>
      <c r="E479" s="133" t="s">
        <v>324</v>
      </c>
      <c r="F479" s="86">
        <v>30</v>
      </c>
      <c r="G479" s="54">
        <v>0.1</v>
      </c>
      <c r="H479" s="55">
        <f t="shared" ref="H479" si="261">F479*(1+G479)</f>
        <v>33</v>
      </c>
      <c r="I479" s="80" t="s">
        <v>49</v>
      </c>
      <c r="J479" s="56">
        <v>6.5</v>
      </c>
      <c r="K479" s="56">
        <v>4.5</v>
      </c>
      <c r="L479" s="57">
        <f t="shared" ref="L479" si="262">IF(I479&lt;&gt;"",H479*J479,"")</f>
        <v>214.5</v>
      </c>
      <c r="M479" s="57">
        <f t="shared" ref="M479" si="263">IF(I479&lt;&gt;"",H479*K479,"")</f>
        <v>148.5</v>
      </c>
      <c r="N479" s="58">
        <f t="shared" ref="N479" si="264">IF(I479&lt;&gt;"",L479+M479,"")</f>
        <v>363</v>
      </c>
      <c r="P479" s="2"/>
    </row>
    <row r="480" spans="1:28" x14ac:dyDescent="0.3">
      <c r="A480" s="27"/>
      <c r="B480" s="49" t="str">
        <f>IF(I480&lt;&gt;"",1+MAX(A$1:$B479),"")</f>
        <v/>
      </c>
      <c r="C480" s="81"/>
      <c r="D480" s="81"/>
      <c r="E480" s="82"/>
      <c r="F480" s="83"/>
      <c r="G480" s="54"/>
      <c r="H480" s="55"/>
      <c r="I480" s="80"/>
      <c r="J480" s="56"/>
      <c r="K480" s="56"/>
      <c r="L480" s="57"/>
      <c r="M480" s="57"/>
      <c r="N480" s="58"/>
      <c r="P480" s="2"/>
    </row>
    <row r="481" spans="1:28" x14ac:dyDescent="0.3">
      <c r="A481" s="27"/>
      <c r="B481" s="49" t="str">
        <f>IF(I481&lt;&gt;"",1+MAX(A$1:$B480),"")</f>
        <v/>
      </c>
      <c r="C481" s="73"/>
      <c r="D481" s="51"/>
      <c r="E481" s="75" t="s">
        <v>59</v>
      </c>
      <c r="F481" s="84"/>
      <c r="G481" s="54"/>
      <c r="H481" s="55"/>
      <c r="I481" s="53"/>
      <c r="J481" s="56" t="s">
        <v>27</v>
      </c>
      <c r="K481" s="56" t="s">
        <v>27</v>
      </c>
      <c r="L481" s="57" t="str">
        <f>IF(I481&lt;&gt;"",H481*J481,"")</f>
        <v/>
      </c>
      <c r="M481" s="57" t="str">
        <f>IF(I481&lt;&gt;"",H481*K481,"")</f>
        <v/>
      </c>
      <c r="N481" s="58" t="str">
        <f>IF(I481&lt;&gt;"",L481+M481,"")</f>
        <v/>
      </c>
      <c r="P481" s="2"/>
    </row>
    <row r="482" spans="1:28" x14ac:dyDescent="0.3">
      <c r="A482" s="27"/>
      <c r="B482" s="49">
        <f>IF(I482&lt;&gt;"",1+MAX(A$1:$B481),"")</f>
        <v>294</v>
      </c>
      <c r="C482" s="81" t="s">
        <v>379</v>
      </c>
      <c r="D482" s="81"/>
      <c r="E482" s="132" t="s">
        <v>231</v>
      </c>
      <c r="F482" s="86">
        <v>721</v>
      </c>
      <c r="G482" s="54">
        <v>0.1</v>
      </c>
      <c r="H482" s="55">
        <f t="shared" ref="H482" si="265">F482*(1+G482)</f>
        <v>793.1</v>
      </c>
      <c r="I482" s="80" t="s">
        <v>50</v>
      </c>
      <c r="J482" s="56">
        <v>2.25</v>
      </c>
      <c r="K482" s="56">
        <v>3</v>
      </c>
      <c r="L482" s="57">
        <f t="shared" ref="L482" si="266">IF(I482&lt;&gt;"",H482*J482,"")</f>
        <v>1784.4750000000001</v>
      </c>
      <c r="M482" s="57">
        <f t="shared" ref="M482" si="267">IF(I482&lt;&gt;"",H482*K482,"")</f>
        <v>2379.3000000000002</v>
      </c>
      <c r="N482" s="58">
        <f t="shared" ref="N482" si="268">IF(I482&lt;&gt;"",L482+M482,"")</f>
        <v>4163.7750000000005</v>
      </c>
      <c r="P482" s="2"/>
    </row>
    <row r="483" spans="1:28" x14ac:dyDescent="0.3">
      <c r="A483" s="27"/>
      <c r="B483" s="49" t="str">
        <f>IF(I483&lt;&gt;"",1+MAX(A$1:$B482),"")</f>
        <v/>
      </c>
      <c r="C483" s="81"/>
      <c r="D483" s="81"/>
      <c r="E483" s="82"/>
      <c r="F483" s="83"/>
      <c r="G483" s="54"/>
      <c r="H483" s="55"/>
      <c r="I483" s="80"/>
      <c r="J483" s="56"/>
      <c r="K483" s="56"/>
      <c r="L483" s="57"/>
      <c r="M483" s="57"/>
      <c r="N483" s="58"/>
      <c r="P483" s="2"/>
    </row>
    <row r="484" spans="1:28" x14ac:dyDescent="0.3">
      <c r="A484" s="27"/>
      <c r="B484" s="49" t="str">
        <f>IF(I484&lt;&gt;"",1+MAX(A$1:$B483),"")</f>
        <v/>
      </c>
      <c r="C484" s="73"/>
      <c r="D484" s="74"/>
      <c r="E484" s="75" t="s">
        <v>46</v>
      </c>
      <c r="F484" s="55"/>
      <c r="G484" s="62"/>
      <c r="H484" s="63"/>
      <c r="I484" s="76"/>
      <c r="J484" s="56" t="s">
        <v>27</v>
      </c>
      <c r="K484" s="56" t="s">
        <v>27</v>
      </c>
      <c r="L484" s="57" t="str">
        <f t="shared" ref="L484:L488" si="269">IF(I484&lt;&gt;"",H484*J484,"")</f>
        <v/>
      </c>
      <c r="M484" s="57" t="str">
        <f t="shared" ref="M484:M488" si="270">IF(I484&lt;&gt;"",H484*K484,"")</f>
        <v/>
      </c>
      <c r="N484" s="58" t="str">
        <f t="shared" ref="N484:N488" si="271">IF(I484&lt;&gt;"",L484+M484,"")</f>
        <v/>
      </c>
      <c r="O484" s="3"/>
      <c r="P484" s="2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46.8" x14ac:dyDescent="0.3">
      <c r="A485" s="27"/>
      <c r="B485" s="49">
        <f>IF(I485&lt;&gt;"",1+MAX(A$1:$B484),"")</f>
        <v>295</v>
      </c>
      <c r="C485" s="51" t="s">
        <v>379</v>
      </c>
      <c r="D485" s="51"/>
      <c r="E485" s="82" t="s">
        <v>237</v>
      </c>
      <c r="F485" s="83">
        <v>672</v>
      </c>
      <c r="G485" s="62">
        <v>0.1</v>
      </c>
      <c r="H485" s="63">
        <f>(1+G485)*F485</f>
        <v>739.2</v>
      </c>
      <c r="I485" s="80" t="s">
        <v>50</v>
      </c>
      <c r="J485" s="56">
        <v>1.1000000000000001</v>
      </c>
      <c r="K485" s="56">
        <v>0.5</v>
      </c>
      <c r="L485" s="57">
        <f t="shared" si="269"/>
        <v>813.12000000000012</v>
      </c>
      <c r="M485" s="57">
        <f t="shared" si="270"/>
        <v>369.6</v>
      </c>
      <c r="N485" s="58">
        <f t="shared" si="271"/>
        <v>1182.7200000000003</v>
      </c>
      <c r="P485" s="2"/>
    </row>
    <row r="486" spans="1:28" ht="46.8" x14ac:dyDescent="0.3">
      <c r="A486" s="27"/>
      <c r="B486" s="49">
        <f>IF(I486&lt;&gt;"",1+MAX(A$1:$B485),"")</f>
        <v>296</v>
      </c>
      <c r="C486" s="51" t="s">
        <v>379</v>
      </c>
      <c r="D486" s="51"/>
      <c r="E486" s="82" t="s">
        <v>236</v>
      </c>
      <c r="F486" s="83">
        <v>449</v>
      </c>
      <c r="G486" s="62">
        <v>0.1</v>
      </c>
      <c r="H486" s="63">
        <f>(1+G486)*F486</f>
        <v>493.90000000000003</v>
      </c>
      <c r="I486" s="80" t="s">
        <v>50</v>
      </c>
      <c r="J486" s="56">
        <v>1.2</v>
      </c>
      <c r="K486" s="56">
        <v>0.5</v>
      </c>
      <c r="L486" s="57">
        <f t="shared" si="269"/>
        <v>592.68000000000006</v>
      </c>
      <c r="M486" s="57">
        <f t="shared" si="270"/>
        <v>246.95000000000002</v>
      </c>
      <c r="N486" s="58">
        <f t="shared" si="271"/>
        <v>839.63000000000011</v>
      </c>
      <c r="P486" s="2"/>
    </row>
    <row r="487" spans="1:28" ht="62.4" x14ac:dyDescent="0.3">
      <c r="A487" s="27"/>
      <c r="B487" s="49">
        <f>IF(I487&lt;&gt;"",1+MAX(A$1:$B486),"")</f>
        <v>297</v>
      </c>
      <c r="C487" s="51" t="s">
        <v>379</v>
      </c>
      <c r="D487" s="51"/>
      <c r="E487" s="82" t="s">
        <v>327</v>
      </c>
      <c r="F487" s="83">
        <v>4</v>
      </c>
      <c r="G487" s="62">
        <v>0</v>
      </c>
      <c r="H487" s="63">
        <f>(1+G487)*F487</f>
        <v>4</v>
      </c>
      <c r="I487" s="80" t="s">
        <v>28</v>
      </c>
      <c r="J487" s="56">
        <v>85</v>
      </c>
      <c r="K487" s="56">
        <v>25</v>
      </c>
      <c r="L487" s="57">
        <f t="shared" si="269"/>
        <v>340</v>
      </c>
      <c r="M487" s="57">
        <f t="shared" si="270"/>
        <v>100</v>
      </c>
      <c r="N487" s="58">
        <f t="shared" si="271"/>
        <v>440</v>
      </c>
      <c r="P487" s="2"/>
    </row>
    <row r="488" spans="1:28" ht="46.8" x14ac:dyDescent="0.3">
      <c r="A488" s="27"/>
      <c r="B488" s="49">
        <f>IF(I488&lt;&gt;"",1+MAX(A$1:$B487),"")</f>
        <v>298</v>
      </c>
      <c r="C488" s="51" t="s">
        <v>379</v>
      </c>
      <c r="D488" s="51"/>
      <c r="E488" s="82" t="s">
        <v>240</v>
      </c>
      <c r="F488" s="83">
        <v>86</v>
      </c>
      <c r="G488" s="62">
        <v>0.1</v>
      </c>
      <c r="H488" s="63">
        <f t="shared" ref="H488" si="272">(1+G488)*F488</f>
        <v>94.600000000000009</v>
      </c>
      <c r="I488" s="80" t="s">
        <v>49</v>
      </c>
      <c r="J488" s="56">
        <v>1.1499999999999999</v>
      </c>
      <c r="K488" s="56">
        <v>0.45</v>
      </c>
      <c r="L488" s="57">
        <f t="shared" si="269"/>
        <v>108.79</v>
      </c>
      <c r="M488" s="57">
        <f t="shared" si="270"/>
        <v>42.570000000000007</v>
      </c>
      <c r="N488" s="58">
        <f t="shared" si="271"/>
        <v>151.36000000000001</v>
      </c>
      <c r="P488" s="2"/>
    </row>
    <row r="489" spans="1:28" x14ac:dyDescent="0.3">
      <c r="A489" s="27"/>
      <c r="B489" s="49" t="str">
        <f>IF(I489&lt;&gt;"",1+MAX(A$1:$B488),"")</f>
        <v/>
      </c>
      <c r="C489" s="51"/>
      <c r="D489" s="51"/>
      <c r="E489" s="52"/>
      <c r="F489" s="55"/>
      <c r="G489" s="62"/>
      <c r="H489" s="63"/>
      <c r="I489" s="53"/>
      <c r="J489" s="56" t="s">
        <v>27</v>
      </c>
      <c r="K489" s="56" t="s">
        <v>27</v>
      </c>
      <c r="L489" s="57" t="str">
        <f>IF(I489&lt;&gt;"",H489*J489,"")</f>
        <v/>
      </c>
      <c r="M489" s="57" t="str">
        <f>IF(I489&lt;&gt;"",H489*K489,"")</f>
        <v/>
      </c>
      <c r="N489" s="58" t="str">
        <f>IF(I489&lt;&gt;"",L489+M489,"")</f>
        <v/>
      </c>
      <c r="P489" s="2"/>
    </row>
    <row r="490" spans="1:28" x14ac:dyDescent="0.3">
      <c r="A490" s="18"/>
      <c r="B490" s="49" t="str">
        <f>IF(I490&lt;&gt;"",1+MAX(A$1:$B489),"")</f>
        <v/>
      </c>
      <c r="C490" s="50"/>
      <c r="D490" s="53"/>
      <c r="E490" s="64" t="s">
        <v>2</v>
      </c>
      <c r="F490" s="59"/>
      <c r="G490" s="59"/>
      <c r="H490" s="55"/>
      <c r="I490" s="59"/>
      <c r="J490" s="79" t="s">
        <v>27</v>
      </c>
      <c r="K490" s="79" t="s">
        <v>27</v>
      </c>
      <c r="L490" s="67">
        <f>SUM(L467:L489)</f>
        <v>8203.3500000000022</v>
      </c>
      <c r="M490" s="67">
        <f>SUM(M467:M489)</f>
        <v>6333.7000000000007</v>
      </c>
      <c r="N490" s="67">
        <f>SUM(N467:N489)</f>
        <v>14537.050000000003</v>
      </c>
      <c r="O490" s="4"/>
      <c r="P490" s="2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x14ac:dyDescent="0.3">
      <c r="A491" s="27"/>
      <c r="B491" s="49" t="str">
        <f>IF(I491&lt;&gt;"",1+MAX(A$1:$B490),"")</f>
        <v/>
      </c>
      <c r="C491" s="68"/>
      <c r="D491" s="69">
        <v>10</v>
      </c>
      <c r="E491" s="70" t="s">
        <v>47</v>
      </c>
      <c r="F491" s="69"/>
      <c r="G491" s="69"/>
      <c r="H491" s="69"/>
      <c r="I491" s="69"/>
      <c r="J491" s="71" t="s">
        <v>27</v>
      </c>
      <c r="K491" s="71" t="s">
        <v>27</v>
      </c>
      <c r="L491" s="69"/>
      <c r="M491" s="69"/>
      <c r="N491" s="72"/>
      <c r="P491" s="2"/>
    </row>
    <row r="492" spans="1:28" x14ac:dyDescent="0.3">
      <c r="A492" s="27"/>
      <c r="B492" s="49" t="str">
        <f>IF(I492&lt;&gt;"",1+MAX(A$1:$B491),"")</f>
        <v/>
      </c>
      <c r="C492" s="51"/>
      <c r="D492" s="74"/>
      <c r="E492" s="75" t="s">
        <v>56</v>
      </c>
      <c r="F492" s="86"/>
      <c r="G492" s="62"/>
      <c r="H492" s="63"/>
      <c r="I492" s="80"/>
      <c r="J492" s="56" t="s">
        <v>27</v>
      </c>
      <c r="K492" s="56" t="s">
        <v>27</v>
      </c>
      <c r="L492" s="57" t="str">
        <f t="shared" ref="L492:L494" si="273">IF(I492&lt;&gt;"",H492*J492,"")</f>
        <v/>
      </c>
      <c r="M492" s="57" t="str">
        <f t="shared" ref="M492:M494" si="274">IF(I492&lt;&gt;"",H492*K492,"")</f>
        <v/>
      </c>
      <c r="N492" s="58" t="str">
        <f t="shared" ref="N492:N494" si="275">IF(I492&lt;&gt;"",L492+M492,"")</f>
        <v/>
      </c>
      <c r="P492" s="2"/>
    </row>
    <row r="493" spans="1:28" x14ac:dyDescent="0.3">
      <c r="A493" s="27"/>
      <c r="B493" s="49">
        <f>IF(I493&lt;&gt;"",1+MAX(A$1:$B492),"")</f>
        <v>299</v>
      </c>
      <c r="C493" s="51" t="s">
        <v>380</v>
      </c>
      <c r="D493" s="51"/>
      <c r="E493" s="182" t="s">
        <v>328</v>
      </c>
      <c r="F493" s="181">
        <v>1</v>
      </c>
      <c r="G493" s="62">
        <v>0</v>
      </c>
      <c r="H493" s="63">
        <f t="shared" ref="H493:H494" si="276">(1+G493)*F493</f>
        <v>1</v>
      </c>
      <c r="I493" s="80" t="s">
        <v>28</v>
      </c>
      <c r="J493" s="56">
        <v>150</v>
      </c>
      <c r="K493" s="56">
        <v>125</v>
      </c>
      <c r="L493" s="57">
        <f t="shared" si="273"/>
        <v>150</v>
      </c>
      <c r="M493" s="57">
        <f t="shared" si="274"/>
        <v>125</v>
      </c>
      <c r="N493" s="58">
        <f t="shared" si="275"/>
        <v>275</v>
      </c>
      <c r="P493" s="2"/>
    </row>
    <row r="494" spans="1:28" x14ac:dyDescent="0.3">
      <c r="A494" s="27"/>
      <c r="B494" s="49">
        <f>IF(I494&lt;&gt;"",1+MAX(A$1:$B493),"")</f>
        <v>300</v>
      </c>
      <c r="C494" s="51" t="s">
        <v>380</v>
      </c>
      <c r="D494" s="51"/>
      <c r="E494" s="182" t="s">
        <v>329</v>
      </c>
      <c r="F494" s="181">
        <v>1</v>
      </c>
      <c r="G494" s="62">
        <v>0</v>
      </c>
      <c r="H494" s="63">
        <f t="shared" si="276"/>
        <v>1</v>
      </c>
      <c r="I494" s="80" t="s">
        <v>28</v>
      </c>
      <c r="J494" s="56">
        <v>45</v>
      </c>
      <c r="K494" s="56">
        <v>95</v>
      </c>
      <c r="L494" s="57">
        <f t="shared" si="273"/>
        <v>45</v>
      </c>
      <c r="M494" s="57">
        <f t="shared" si="274"/>
        <v>95</v>
      </c>
      <c r="N494" s="58">
        <f t="shared" si="275"/>
        <v>140</v>
      </c>
      <c r="P494" s="2"/>
    </row>
    <row r="495" spans="1:28" x14ac:dyDescent="0.3">
      <c r="A495" s="27"/>
      <c r="B495" s="49" t="str">
        <f>IF(I495&lt;&gt;"",1+MAX(A$1:$B494),"")</f>
        <v/>
      </c>
      <c r="C495" s="51"/>
      <c r="D495" s="51"/>
      <c r="E495" s="52"/>
      <c r="F495" s="55"/>
      <c r="G495" s="62"/>
      <c r="H495" s="63"/>
      <c r="I495" s="53"/>
      <c r="J495" s="56"/>
      <c r="K495" s="56"/>
      <c r="L495" s="57"/>
      <c r="M495" s="57"/>
      <c r="N495" s="58"/>
      <c r="P495" s="2"/>
    </row>
    <row r="496" spans="1:28" x14ac:dyDescent="0.3">
      <c r="A496" s="18"/>
      <c r="B496" s="49" t="str">
        <f>IF(I496&lt;&gt;"",1+MAX(A$1:$B495),"")</f>
        <v/>
      </c>
      <c r="C496" s="50"/>
      <c r="D496" s="53"/>
      <c r="E496" s="64" t="s">
        <v>2</v>
      </c>
      <c r="F496" s="59"/>
      <c r="G496" s="59"/>
      <c r="H496" s="55"/>
      <c r="I496" s="59"/>
      <c r="J496" s="79" t="s">
        <v>27</v>
      </c>
      <c r="K496" s="79" t="s">
        <v>27</v>
      </c>
      <c r="L496" s="67">
        <f>SUM(L492:L495)</f>
        <v>195</v>
      </c>
      <c r="M496" s="67">
        <f>SUM(M492:M495)</f>
        <v>220</v>
      </c>
      <c r="N496" s="67">
        <f>SUM(N492:N495)</f>
        <v>415</v>
      </c>
      <c r="O496" s="4"/>
      <c r="P496" s="2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x14ac:dyDescent="0.3">
      <c r="A497" s="27"/>
      <c r="B497" s="49" t="str">
        <f>IF(I497&lt;&gt;"",1+MAX(A$1:$B496),"")</f>
        <v/>
      </c>
      <c r="C497" s="68"/>
      <c r="D497" s="69">
        <v>12</v>
      </c>
      <c r="E497" s="70" t="s">
        <v>68</v>
      </c>
      <c r="F497" s="69"/>
      <c r="G497" s="69"/>
      <c r="H497" s="69"/>
      <c r="I497" s="69"/>
      <c r="J497" s="71" t="s">
        <v>27</v>
      </c>
      <c r="K497" s="71" t="s">
        <v>27</v>
      </c>
      <c r="L497" s="69"/>
      <c r="M497" s="69"/>
      <c r="N497" s="72"/>
      <c r="P497" s="2"/>
    </row>
    <row r="498" spans="1:28" x14ac:dyDescent="0.3">
      <c r="A498" s="27"/>
      <c r="B498" s="49" t="str">
        <f>IF(I498&lt;&gt;"",1+MAX(A$1:$B497),"")</f>
        <v/>
      </c>
      <c r="C498" s="51"/>
      <c r="D498" s="51"/>
      <c r="E498" s="75" t="s">
        <v>69</v>
      </c>
      <c r="F498" s="86"/>
      <c r="G498" s="62"/>
      <c r="H498" s="63"/>
      <c r="I498" s="80"/>
      <c r="J498" s="56" t="s">
        <v>27</v>
      </c>
      <c r="K498" s="56" t="s">
        <v>27</v>
      </c>
      <c r="L498" s="57" t="str">
        <f>IF(I498&lt;&gt;"",H498*J498,"")</f>
        <v/>
      </c>
      <c r="M498" s="57" t="str">
        <f>IF(I498&lt;&gt;"",H498*K498,"")</f>
        <v/>
      </c>
      <c r="N498" s="58" t="str">
        <f>IF(I498&lt;&gt;"",L498+M498,"")</f>
        <v/>
      </c>
      <c r="P498" s="2"/>
    </row>
    <row r="499" spans="1:28" x14ac:dyDescent="0.3">
      <c r="A499" s="27"/>
      <c r="B499" s="49">
        <f>IF(I499&lt;&gt;"",1+MAX(A$1:$B498),"")</f>
        <v>301</v>
      </c>
      <c r="C499" s="81" t="s">
        <v>380</v>
      </c>
      <c r="D499" s="81"/>
      <c r="E499" s="182" t="s">
        <v>330</v>
      </c>
      <c r="F499" s="181">
        <v>13.78</v>
      </c>
      <c r="G499" s="62">
        <v>0.1</v>
      </c>
      <c r="H499" s="63">
        <f>(1+G499)*F499</f>
        <v>15.158000000000001</v>
      </c>
      <c r="I499" s="80" t="s">
        <v>50</v>
      </c>
      <c r="J499" s="89">
        <v>12</v>
      </c>
      <c r="K499" s="89">
        <v>9</v>
      </c>
      <c r="L499" s="57">
        <f>IF(I499&lt;&gt;"",H499*J499,"")</f>
        <v>181.89600000000002</v>
      </c>
      <c r="M499" s="57">
        <f>IF(I499&lt;&gt;"",H499*K499,"")</f>
        <v>136.42200000000003</v>
      </c>
      <c r="N499" s="58">
        <f>IF(I499&lt;&gt;"",L499+M499,"")</f>
        <v>318.31800000000004</v>
      </c>
      <c r="P499" s="2"/>
    </row>
    <row r="500" spans="1:28" x14ac:dyDescent="0.3">
      <c r="A500" s="27"/>
      <c r="B500" s="49" t="str">
        <f>IF(I500&lt;&gt;"",1+MAX(A$1:$B499),"")</f>
        <v/>
      </c>
      <c r="C500" s="51"/>
      <c r="D500" s="51"/>
      <c r="E500" s="132"/>
      <c r="F500" s="86"/>
      <c r="G500" s="62"/>
      <c r="H500" s="63"/>
      <c r="I500" s="80"/>
      <c r="J500" s="89"/>
      <c r="K500" s="89"/>
      <c r="L500" s="57"/>
      <c r="M500" s="57"/>
      <c r="N500" s="58"/>
      <c r="P500" s="2"/>
    </row>
    <row r="501" spans="1:28" x14ac:dyDescent="0.3">
      <c r="A501" s="18"/>
      <c r="B501" s="49" t="str">
        <f>IF(I501&lt;&gt;"",1+MAX(A$1:$B500),"")</f>
        <v/>
      </c>
      <c r="C501" s="50"/>
      <c r="D501" s="53"/>
      <c r="E501" s="64" t="s">
        <v>2</v>
      </c>
      <c r="F501" s="59"/>
      <c r="G501" s="59"/>
      <c r="H501" s="55"/>
      <c r="I501" s="59"/>
      <c r="J501" s="79" t="s">
        <v>27</v>
      </c>
      <c r="K501" s="79" t="s">
        <v>27</v>
      </c>
      <c r="L501" s="66">
        <f>SUM(L498:L499)</f>
        <v>181.89600000000002</v>
      </c>
      <c r="M501" s="66">
        <f>SUM(M498:M499)</f>
        <v>136.42200000000003</v>
      </c>
      <c r="N501" s="67">
        <f>SUM(N498:N499)</f>
        <v>318.31800000000004</v>
      </c>
      <c r="O501" s="4"/>
      <c r="P501" s="2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x14ac:dyDescent="0.3">
      <c r="A502" s="18"/>
      <c r="B502" s="49" t="str">
        <f>IF(I502&lt;&gt;"",1+MAX(A$1:$B501),"")</f>
        <v/>
      </c>
      <c r="C502" s="50"/>
      <c r="D502" s="53"/>
      <c r="E502" s="64"/>
      <c r="F502" s="59"/>
      <c r="G502" s="59"/>
      <c r="H502" s="55"/>
      <c r="I502" s="59"/>
      <c r="J502" s="79"/>
      <c r="K502" s="79"/>
      <c r="L502" s="93"/>
      <c r="M502" s="93"/>
      <c r="N502" s="94"/>
      <c r="O502" s="4"/>
      <c r="P502" s="2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x14ac:dyDescent="0.3">
      <c r="A503" s="27"/>
      <c r="B503" s="95" t="str">
        <f>IF(I503&lt;&gt;"",1+MAX(A$1:$B502),"")</f>
        <v/>
      </c>
      <c r="C503" s="96"/>
      <c r="D503" s="96"/>
      <c r="E503" s="97" t="s">
        <v>29</v>
      </c>
      <c r="F503" s="98"/>
      <c r="G503" s="98"/>
      <c r="H503" s="99"/>
      <c r="I503" s="100"/>
      <c r="J503" s="101"/>
      <c r="K503" s="101"/>
      <c r="L503" s="103">
        <f>SUM(L423:L501)/2</f>
        <v>19965.431000000004</v>
      </c>
      <c r="M503" s="103">
        <f>SUM(M423:M501)/2</f>
        <v>24150.647000000004</v>
      </c>
      <c r="N503" s="103">
        <f>SUM(N423:N501)/2</f>
        <v>44116.078000000001</v>
      </c>
    </row>
    <row r="504" spans="1:28" x14ac:dyDescent="0.3">
      <c r="A504" s="27"/>
      <c r="B504" s="104" t="str">
        <f>IF(I504&lt;&gt;"",1+MAX(A$1:$B503),"")</f>
        <v/>
      </c>
      <c r="C504" s="105"/>
      <c r="D504" s="105"/>
      <c r="E504" s="106" t="s">
        <v>34</v>
      </c>
      <c r="F504" s="107"/>
      <c r="G504" s="106"/>
      <c r="H504" s="107"/>
      <c r="I504" s="105"/>
      <c r="J504" s="108">
        <v>0.1</v>
      </c>
      <c r="K504" s="108"/>
      <c r="L504" s="108"/>
      <c r="M504" s="108"/>
      <c r="N504" s="109">
        <f>N503*J504</f>
        <v>4411.6078000000007</v>
      </c>
    </row>
    <row r="505" spans="1:28" x14ac:dyDescent="0.3">
      <c r="A505" s="27"/>
      <c r="B505" s="104" t="str">
        <f>IF(I505&lt;&gt;"",1+MAX(A$1:$B504),"")</f>
        <v/>
      </c>
      <c r="C505" s="105"/>
      <c r="D505" s="105"/>
      <c r="E505" s="106" t="s">
        <v>35</v>
      </c>
      <c r="F505" s="107"/>
      <c r="G505" s="106"/>
      <c r="H505" s="107"/>
      <c r="I505" s="105"/>
      <c r="J505" s="108">
        <v>0.1</v>
      </c>
      <c r="K505" s="108"/>
      <c r="L505" s="108"/>
      <c r="M505" s="108"/>
      <c r="N505" s="109">
        <f>N503*J505</f>
        <v>4411.6078000000007</v>
      </c>
    </row>
    <row r="506" spans="1:28" x14ac:dyDescent="0.3">
      <c r="A506" s="27"/>
      <c r="B506" s="104" t="str">
        <f>IF(I506&lt;&gt;"",1+MAX(A$1:$B505),"")</f>
        <v/>
      </c>
      <c r="C506" s="105"/>
      <c r="D506" s="105"/>
      <c r="E506" s="106" t="s">
        <v>36</v>
      </c>
      <c r="F506" s="107"/>
      <c r="G506" s="106"/>
      <c r="H506" s="107"/>
      <c r="I506" s="105"/>
      <c r="J506" s="108">
        <v>0.2</v>
      </c>
      <c r="K506" s="108"/>
      <c r="L506" s="108"/>
      <c r="M506" s="108"/>
      <c r="N506" s="109">
        <f>N503*J506</f>
        <v>8823.2156000000014</v>
      </c>
    </row>
    <row r="507" spans="1:28" x14ac:dyDescent="0.3">
      <c r="A507" s="27"/>
      <c r="B507" s="104" t="str">
        <f>IF(I507&lt;&gt;"",1+MAX(A$1:$B506),"")</f>
        <v/>
      </c>
      <c r="C507" s="105"/>
      <c r="D507" s="105"/>
      <c r="E507" s="106" t="s">
        <v>37</v>
      </c>
      <c r="F507" s="107"/>
      <c r="G507" s="106"/>
      <c r="H507" s="107"/>
      <c r="I507" s="105"/>
      <c r="J507" s="108">
        <v>0.01</v>
      </c>
      <c r="K507" s="108"/>
      <c r="L507" s="108"/>
      <c r="M507" s="108"/>
      <c r="N507" s="109">
        <f>N503*J507</f>
        <v>441.16078000000005</v>
      </c>
    </row>
    <row r="508" spans="1:28" x14ac:dyDescent="0.3">
      <c r="A508" s="27"/>
      <c r="B508" s="104" t="str">
        <f>IF(I508&lt;&gt;"",1+MAX(A$1:$B507),"")</f>
        <v/>
      </c>
      <c r="C508" s="105"/>
      <c r="D508" s="105"/>
      <c r="E508" s="106" t="s">
        <v>38</v>
      </c>
      <c r="F508" s="107"/>
      <c r="G508" s="106"/>
      <c r="H508" s="107"/>
      <c r="I508" s="105"/>
      <c r="J508" s="108">
        <v>0.09</v>
      </c>
      <c r="K508" s="108"/>
      <c r="L508" s="108"/>
      <c r="M508" s="108"/>
      <c r="N508" s="109">
        <f>N503*J508</f>
        <v>3970.4470200000001</v>
      </c>
    </row>
    <row r="509" spans="1:28" ht="16.2" thickBot="1" x14ac:dyDescent="0.35">
      <c r="A509" s="27"/>
      <c r="B509" s="110" t="str">
        <f>IF(I509&lt;&gt;"",1+MAX(A$1:$B508),"")</f>
        <v/>
      </c>
      <c r="C509" s="111"/>
      <c r="D509" s="112"/>
      <c r="E509" s="113" t="s">
        <v>30</v>
      </c>
      <c r="F509" s="114"/>
      <c r="G509" s="114"/>
      <c r="H509" s="115"/>
      <c r="I509" s="116"/>
      <c r="J509" s="117"/>
      <c r="K509" s="117"/>
      <c r="L509" s="117"/>
      <c r="M509" s="117"/>
      <c r="N509" s="118">
        <f>SUM(N503:N508)</f>
        <v>66174.116999999998</v>
      </c>
    </row>
    <row r="510" spans="1:28" x14ac:dyDescent="0.3">
      <c r="A510" s="27"/>
      <c r="B510" s="27" t="str">
        <f>IF(I510&lt;&gt;"",1+MAX(A$1:$B509),"")</f>
        <v/>
      </c>
      <c r="C510" s="119"/>
      <c r="D510" s="119"/>
      <c r="E510" s="120" t="s">
        <v>31</v>
      </c>
      <c r="F510" s="121"/>
      <c r="G510" s="121"/>
      <c r="H510" s="121"/>
      <c r="I510" s="121"/>
      <c r="J510" s="121"/>
      <c r="K510" s="121"/>
      <c r="L510" s="121"/>
      <c r="M510" s="121"/>
      <c r="N510" s="122"/>
    </row>
    <row r="511" spans="1:28" x14ac:dyDescent="0.3">
      <c r="A511" s="27"/>
      <c r="B511" s="27" t="str">
        <f>IF(I511&lt;&gt;"",1+MAX(A$1:$B510),"")</f>
        <v/>
      </c>
      <c r="C511" s="123"/>
      <c r="D511" s="124"/>
      <c r="E511" s="125" t="s">
        <v>32</v>
      </c>
      <c r="F511" s="121"/>
      <c r="G511" s="121"/>
      <c r="H511" s="121"/>
      <c r="I511" s="121"/>
      <c r="J511" s="121"/>
      <c r="K511" s="121"/>
      <c r="L511" s="121"/>
      <c r="M511" s="121"/>
      <c r="N511" s="122"/>
    </row>
    <row r="512" spans="1:28" x14ac:dyDescent="0.3">
      <c r="A512" s="27"/>
      <c r="B512" s="27" t="str">
        <f>IF(I512&lt;&gt;"",1+MAX(A$1:$B511),"")</f>
        <v/>
      </c>
      <c r="C512" s="123"/>
      <c r="D512" s="124"/>
      <c r="E512" s="125" t="s">
        <v>33</v>
      </c>
      <c r="F512" s="121"/>
      <c r="G512" s="121"/>
      <c r="H512" s="121"/>
      <c r="I512" s="121"/>
      <c r="J512" s="121"/>
      <c r="K512" s="121"/>
      <c r="L512" s="121"/>
      <c r="M512" s="121"/>
      <c r="N512" s="122"/>
    </row>
    <row r="513" spans="2:31" x14ac:dyDescent="0.3">
      <c r="B513" s="171" t="str">
        <f>IF(I513&lt;&gt;"",1+MAX(A$1:$B512),"")</f>
        <v/>
      </c>
      <c r="C513" s="172"/>
      <c r="D513" s="173"/>
      <c r="E513" s="193" t="s">
        <v>331</v>
      </c>
      <c r="F513" s="174"/>
      <c r="G513" s="174"/>
      <c r="H513" s="174"/>
      <c r="I513" s="174"/>
      <c r="J513" s="174"/>
      <c r="K513" s="174"/>
      <c r="L513" s="174"/>
      <c r="M513" s="174"/>
      <c r="N513" s="175"/>
    </row>
    <row r="514" spans="2:31" ht="16.2" thickBot="1" x14ac:dyDescent="0.35">
      <c r="B514" s="176" t="str">
        <f>IF(I514&lt;&gt;"",1+MAX(A$1:$B513),"")</f>
        <v/>
      </c>
      <c r="C514" s="177"/>
      <c r="D514" s="178"/>
      <c r="E514" s="194"/>
      <c r="F514" s="179"/>
      <c r="G514" s="179"/>
      <c r="H514" s="179"/>
      <c r="I514" s="179"/>
      <c r="J514" s="179"/>
      <c r="K514" s="179"/>
      <c r="L514" s="179"/>
      <c r="M514" s="179"/>
      <c r="N514" s="180"/>
    </row>
    <row r="515" spans="2:31" x14ac:dyDescent="0.3">
      <c r="B515" s="141" t="str">
        <f>IF(I515&lt;&gt;"",1+MAX(A$1:$B514),"")</f>
        <v/>
      </c>
      <c r="C515" s="142"/>
      <c r="D515" s="143">
        <v>2</v>
      </c>
      <c r="E515" s="144" t="s">
        <v>40</v>
      </c>
      <c r="F515" s="143"/>
      <c r="G515" s="143"/>
      <c r="H515" s="143"/>
      <c r="I515" s="143"/>
      <c r="J515" s="145"/>
      <c r="K515" s="145"/>
      <c r="L515" s="143"/>
      <c r="M515" s="143"/>
      <c r="N515" s="146"/>
      <c r="P515" s="2"/>
    </row>
    <row r="516" spans="2:31" x14ac:dyDescent="0.3">
      <c r="B516" s="141" t="str">
        <f>IF(I516&lt;&gt;"",1+MAX(A$1:$B515),"")</f>
        <v/>
      </c>
      <c r="C516" s="147"/>
      <c r="D516" s="148"/>
      <c r="E516" s="149" t="s">
        <v>311</v>
      </c>
      <c r="F516" s="150"/>
      <c r="G516" s="151"/>
      <c r="H516" s="152"/>
      <c r="I516" s="153"/>
      <c r="J516" s="154"/>
      <c r="K516" s="154"/>
      <c r="L516" s="155"/>
      <c r="M516" s="155"/>
      <c r="N516" s="156"/>
      <c r="O516" s="3"/>
      <c r="P516" s="2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</row>
    <row r="517" spans="2:31" x14ac:dyDescent="0.3">
      <c r="B517" s="141">
        <f>IF(I517&lt;&gt;"",1+MAX(A$1:$B516),"")</f>
        <v>302</v>
      </c>
      <c r="C517" s="157" t="s">
        <v>383</v>
      </c>
      <c r="D517" s="158"/>
      <c r="E517" s="182" t="s">
        <v>312</v>
      </c>
      <c r="F517" s="181">
        <f>41.53*5</f>
        <v>207.65</v>
      </c>
      <c r="G517" s="159">
        <v>0</v>
      </c>
      <c r="H517" s="150">
        <f t="shared" ref="H517:H521" si="277">F517*(1+G517)</f>
        <v>207.65</v>
      </c>
      <c r="I517" s="160" t="s">
        <v>50</v>
      </c>
      <c r="J517" s="154">
        <v>1.5</v>
      </c>
      <c r="K517" s="154">
        <v>0</v>
      </c>
      <c r="L517" s="161">
        <f t="shared" ref="L517:L521" si="278">IF(I517&lt;&gt;"",H517*J517,"")</f>
        <v>311.47500000000002</v>
      </c>
      <c r="M517" s="161">
        <f t="shared" ref="M517:M521" si="279">IF(I517&lt;&gt;"",H517*K517,"")</f>
        <v>0</v>
      </c>
      <c r="N517" s="162">
        <f t="shared" ref="N517:N521" si="280">IF(I517&lt;&gt;"",L517+M517,"")</f>
        <v>311.47500000000002</v>
      </c>
      <c r="P517" s="2"/>
    </row>
    <row r="518" spans="2:31" x14ac:dyDescent="0.3">
      <c r="B518" s="141">
        <f>IF(I518&lt;&gt;"",1+MAX(A$1:$B517),"")</f>
        <v>303</v>
      </c>
      <c r="C518" s="157" t="s">
        <v>383</v>
      </c>
      <c r="D518" s="158"/>
      <c r="E518" s="182" t="s">
        <v>332</v>
      </c>
      <c r="F518" s="181">
        <v>14</v>
      </c>
      <c r="G518" s="159">
        <v>0</v>
      </c>
      <c r="H518" s="150">
        <f t="shared" si="277"/>
        <v>14</v>
      </c>
      <c r="I518" s="160" t="s">
        <v>28</v>
      </c>
      <c r="J518" s="154">
        <v>125</v>
      </c>
      <c r="K518" s="154">
        <v>10</v>
      </c>
      <c r="L518" s="161">
        <f t="shared" si="278"/>
        <v>1750</v>
      </c>
      <c r="M518" s="161">
        <f t="shared" si="279"/>
        <v>140</v>
      </c>
      <c r="N518" s="162">
        <f t="shared" si="280"/>
        <v>1890</v>
      </c>
      <c r="P518" s="2"/>
    </row>
    <row r="519" spans="2:31" x14ac:dyDescent="0.3">
      <c r="B519" s="141">
        <f>IF(I519&lt;&gt;"",1+MAX(A$1:$B518),"")</f>
        <v>304</v>
      </c>
      <c r="C519" s="157" t="s">
        <v>383</v>
      </c>
      <c r="D519" s="158"/>
      <c r="E519" s="182" t="s">
        <v>333</v>
      </c>
      <c r="F519" s="181">
        <v>10</v>
      </c>
      <c r="G519" s="159">
        <v>0</v>
      </c>
      <c r="H519" s="150">
        <f t="shared" si="277"/>
        <v>10</v>
      </c>
      <c r="I519" s="160" t="s">
        <v>28</v>
      </c>
      <c r="J519" s="154">
        <v>30</v>
      </c>
      <c r="K519" s="154">
        <v>0</v>
      </c>
      <c r="L519" s="161">
        <f t="shared" si="278"/>
        <v>300</v>
      </c>
      <c r="M519" s="161">
        <f t="shared" si="279"/>
        <v>0</v>
      </c>
      <c r="N519" s="162">
        <f t="shared" si="280"/>
        <v>300</v>
      </c>
      <c r="P519" s="2"/>
    </row>
    <row r="520" spans="2:31" x14ac:dyDescent="0.3">
      <c r="B520" s="141">
        <f>IF(I520&lt;&gt;"",1+MAX(A$1:$B519),"")</f>
        <v>305</v>
      </c>
      <c r="C520" s="157" t="s">
        <v>383</v>
      </c>
      <c r="D520" s="158"/>
      <c r="E520" s="182" t="s">
        <v>334</v>
      </c>
      <c r="F520" s="181">
        <v>1</v>
      </c>
      <c r="G520" s="159">
        <v>0</v>
      </c>
      <c r="H520" s="150">
        <f t="shared" si="277"/>
        <v>1</v>
      </c>
      <c r="I520" s="160" t="s">
        <v>28</v>
      </c>
      <c r="J520" s="154">
        <v>185</v>
      </c>
      <c r="K520" s="154">
        <v>25</v>
      </c>
      <c r="L520" s="161">
        <f t="shared" si="278"/>
        <v>185</v>
      </c>
      <c r="M520" s="161">
        <f t="shared" si="279"/>
        <v>25</v>
      </c>
      <c r="N520" s="162">
        <f t="shared" si="280"/>
        <v>210</v>
      </c>
      <c r="P520" s="2"/>
    </row>
    <row r="521" spans="2:31" x14ac:dyDescent="0.3">
      <c r="B521" s="141">
        <f>IF(I521&lt;&gt;"",1+MAX(A$1:$B520),"")</f>
        <v>306</v>
      </c>
      <c r="C521" s="157" t="s">
        <v>383</v>
      </c>
      <c r="D521" s="158"/>
      <c r="E521" s="182" t="s">
        <v>316</v>
      </c>
      <c r="F521" s="181">
        <f>4.97*7</f>
        <v>34.79</v>
      </c>
      <c r="G521" s="159">
        <v>0</v>
      </c>
      <c r="H521" s="150">
        <f t="shared" si="277"/>
        <v>34.79</v>
      </c>
      <c r="I521" s="160" t="s">
        <v>50</v>
      </c>
      <c r="J521" s="154">
        <v>2.25</v>
      </c>
      <c r="K521" s="154">
        <v>0</v>
      </c>
      <c r="L521" s="161">
        <f t="shared" si="278"/>
        <v>78.277500000000003</v>
      </c>
      <c r="M521" s="161">
        <f t="shared" si="279"/>
        <v>0</v>
      </c>
      <c r="N521" s="162">
        <f t="shared" si="280"/>
        <v>78.277500000000003</v>
      </c>
      <c r="P521" s="2"/>
    </row>
    <row r="522" spans="2:31" x14ac:dyDescent="0.3">
      <c r="B522" s="141">
        <f>IF(I522&lt;&gt;"",1+MAX(A$1:$B521),"")</f>
        <v>307</v>
      </c>
      <c r="C522" s="157" t="s">
        <v>383</v>
      </c>
      <c r="D522" s="157"/>
      <c r="E522" s="182" t="s">
        <v>335</v>
      </c>
      <c r="F522" s="181">
        <v>326.83999999999997</v>
      </c>
      <c r="G522" s="159">
        <v>0</v>
      </c>
      <c r="H522" s="150">
        <f t="shared" ref="H522" si="281">F522*(1+G522)</f>
        <v>326.83999999999997</v>
      </c>
      <c r="I522" s="160" t="s">
        <v>50</v>
      </c>
      <c r="J522" s="154">
        <v>1.1000000000000001</v>
      </c>
      <c r="K522" s="154">
        <v>0</v>
      </c>
      <c r="L522" s="161">
        <f t="shared" ref="L522" si="282">IF(I522&lt;&gt;"",H522*J522,"")</f>
        <v>359.524</v>
      </c>
      <c r="M522" s="161">
        <f t="shared" ref="M522" si="283">IF(I522&lt;&gt;"",H522*K522,"")</f>
        <v>0</v>
      </c>
      <c r="N522" s="162">
        <f t="shared" ref="N522" si="284">IF(I522&lt;&gt;"",L522+M522,"")</f>
        <v>359.524</v>
      </c>
      <c r="P522" s="2"/>
    </row>
    <row r="523" spans="2:31" x14ac:dyDescent="0.3">
      <c r="B523" s="141">
        <f>IF(I523&lt;&gt;"",1+MAX(A$1:$B522),"")</f>
        <v>308</v>
      </c>
      <c r="C523" s="157" t="s">
        <v>382</v>
      </c>
      <c r="D523" s="157"/>
      <c r="E523" s="182" t="s">
        <v>95</v>
      </c>
      <c r="F523" s="181">
        <v>324</v>
      </c>
      <c r="G523" s="159">
        <v>0</v>
      </c>
      <c r="H523" s="150">
        <f t="shared" ref="H523:H524" si="285">F523*(1+G523)</f>
        <v>324</v>
      </c>
      <c r="I523" s="160" t="s">
        <v>50</v>
      </c>
      <c r="J523" s="154">
        <v>2.25</v>
      </c>
      <c r="K523" s="154">
        <v>0</v>
      </c>
      <c r="L523" s="161">
        <f t="shared" ref="L523:L524" si="286">IF(I523&lt;&gt;"",H523*J523,"")</f>
        <v>729</v>
      </c>
      <c r="M523" s="161">
        <f t="shared" ref="M523:M524" si="287">IF(I523&lt;&gt;"",H523*K523,"")</f>
        <v>0</v>
      </c>
      <c r="N523" s="162">
        <f t="shared" ref="N523:N524" si="288">IF(I523&lt;&gt;"",L523+M523,"")</f>
        <v>729</v>
      </c>
      <c r="P523" s="2"/>
    </row>
    <row r="524" spans="2:31" x14ac:dyDescent="0.3">
      <c r="B524" s="141">
        <f>IF(I524&lt;&gt;"",1+MAX(A$1:$B523),"")</f>
        <v>309</v>
      </c>
      <c r="C524" s="157" t="s">
        <v>382</v>
      </c>
      <c r="D524" s="157"/>
      <c r="E524" s="182" t="s">
        <v>336</v>
      </c>
      <c r="F524" s="181">
        <f>115*8</f>
        <v>920</v>
      </c>
      <c r="G524" s="159">
        <v>0</v>
      </c>
      <c r="H524" s="150">
        <f t="shared" si="285"/>
        <v>920</v>
      </c>
      <c r="I524" s="160" t="s">
        <v>50</v>
      </c>
      <c r="J524" s="154">
        <v>2.5</v>
      </c>
      <c r="K524" s="154">
        <v>0</v>
      </c>
      <c r="L524" s="161">
        <f t="shared" si="286"/>
        <v>2300</v>
      </c>
      <c r="M524" s="161">
        <f t="shared" si="287"/>
        <v>0</v>
      </c>
      <c r="N524" s="162">
        <f t="shared" si="288"/>
        <v>2300</v>
      </c>
      <c r="P524" s="2"/>
    </row>
    <row r="525" spans="2:31" x14ac:dyDescent="0.3">
      <c r="B525" s="141" t="str">
        <f>IF(I525&lt;&gt;"",1+MAX(A$1:$B524),"")</f>
        <v/>
      </c>
      <c r="C525" s="157"/>
      <c r="D525" s="157"/>
      <c r="E525" s="182"/>
      <c r="F525" s="181"/>
      <c r="G525" s="159"/>
      <c r="H525" s="150"/>
      <c r="I525" s="160"/>
      <c r="J525" s="154"/>
      <c r="K525" s="154"/>
      <c r="L525" s="161"/>
      <c r="M525" s="161"/>
      <c r="N525" s="162"/>
      <c r="P525" s="2"/>
    </row>
    <row r="526" spans="2:31" x14ac:dyDescent="0.3">
      <c r="B526" s="141" t="str">
        <f>IF(I526&lt;&gt;"",1+MAX(A$1:$B525),"")</f>
        <v/>
      </c>
      <c r="C526" s="157"/>
      <c r="D526" s="157"/>
      <c r="E526" s="149" t="s">
        <v>127</v>
      </c>
      <c r="F526" s="181"/>
      <c r="G526" s="159"/>
      <c r="H526" s="150"/>
      <c r="I526" s="160"/>
      <c r="J526" s="154"/>
      <c r="K526" s="154"/>
      <c r="L526" s="161"/>
      <c r="M526" s="161"/>
      <c r="N526" s="162"/>
      <c r="P526" s="2"/>
    </row>
    <row r="527" spans="2:31" x14ac:dyDescent="0.3">
      <c r="B527" s="141">
        <f>IF(I527&lt;&gt;"",1+MAX(A$1:$B526),"")</f>
        <v>310</v>
      </c>
      <c r="C527" s="157" t="s">
        <v>383</v>
      </c>
      <c r="D527" s="157"/>
      <c r="E527" s="182" t="s">
        <v>337</v>
      </c>
      <c r="F527" s="181">
        <v>4</v>
      </c>
      <c r="G527" s="159">
        <v>0</v>
      </c>
      <c r="H527" s="150">
        <f t="shared" ref="H527:H528" si="289">F527*(1+G527)</f>
        <v>4</v>
      </c>
      <c r="I527" s="160" t="s">
        <v>28</v>
      </c>
      <c r="J527" s="154">
        <v>45</v>
      </c>
      <c r="K527" s="154">
        <v>10</v>
      </c>
      <c r="L527" s="161">
        <f t="shared" ref="L527:L528" si="290">IF(I527&lt;&gt;"",H527*J527,"")</f>
        <v>180</v>
      </c>
      <c r="M527" s="161">
        <f t="shared" ref="M527:M528" si="291">IF(I527&lt;&gt;"",H527*K527,"")</f>
        <v>40</v>
      </c>
      <c r="N527" s="162">
        <f t="shared" ref="N527:N528" si="292">IF(I527&lt;&gt;"",L527+M527,"")</f>
        <v>220</v>
      </c>
      <c r="P527" s="2"/>
    </row>
    <row r="528" spans="2:31" x14ac:dyDescent="0.3">
      <c r="B528" s="141">
        <f>IF(I528&lt;&gt;"",1+MAX(A$1:$B527),"")</f>
        <v>311</v>
      </c>
      <c r="C528" s="157" t="s">
        <v>383</v>
      </c>
      <c r="D528" s="157"/>
      <c r="E528" s="182" t="s">
        <v>338</v>
      </c>
      <c r="F528" s="181">
        <v>2</v>
      </c>
      <c r="G528" s="159">
        <v>0</v>
      </c>
      <c r="H528" s="150">
        <f t="shared" si="289"/>
        <v>2</v>
      </c>
      <c r="I528" s="160" t="s">
        <v>28</v>
      </c>
      <c r="J528" s="154">
        <v>55</v>
      </c>
      <c r="K528" s="154">
        <v>10</v>
      </c>
      <c r="L528" s="161">
        <f t="shared" si="290"/>
        <v>110</v>
      </c>
      <c r="M528" s="161">
        <f t="shared" si="291"/>
        <v>20</v>
      </c>
      <c r="N528" s="162">
        <f t="shared" si="292"/>
        <v>130</v>
      </c>
      <c r="P528" s="2"/>
    </row>
    <row r="529" spans="1:31" x14ac:dyDescent="0.3">
      <c r="B529" s="141" t="str">
        <f>IF(I529&lt;&gt;"",1+MAX(A$1:$B528),"")</f>
        <v/>
      </c>
      <c r="C529" s="157"/>
      <c r="D529" s="157"/>
      <c r="E529" s="182"/>
      <c r="F529" s="181"/>
      <c r="G529" s="159"/>
      <c r="H529" s="150"/>
      <c r="I529" s="160"/>
      <c r="J529" s="154"/>
      <c r="K529" s="154"/>
      <c r="L529" s="161"/>
      <c r="M529" s="161"/>
      <c r="N529" s="162"/>
      <c r="P529" s="2"/>
    </row>
    <row r="530" spans="1:31" x14ac:dyDescent="0.3">
      <c r="A530" s="5"/>
      <c r="B530" s="141" t="str">
        <f>IF(I530&lt;&gt;"",1+MAX(A$1:$B529),"")</f>
        <v/>
      </c>
      <c r="C530" s="165"/>
      <c r="D530" s="164"/>
      <c r="E530" s="166" t="s">
        <v>2</v>
      </c>
      <c r="F530" s="167"/>
      <c r="G530" s="167"/>
      <c r="H530" s="150"/>
      <c r="I530" s="167"/>
      <c r="J530" s="168"/>
      <c r="K530" s="168"/>
      <c r="L530" s="170">
        <f>SUM(L516:L529)</f>
        <v>6303.2764999999999</v>
      </c>
      <c r="M530" s="170">
        <f>SUM(M516:M529)</f>
        <v>225</v>
      </c>
      <c r="N530" s="170">
        <f>SUM(N516:N529)</f>
        <v>6528.2764999999999</v>
      </c>
      <c r="O530" s="4"/>
      <c r="P530" s="2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</row>
    <row r="531" spans="1:31" x14ac:dyDescent="0.3">
      <c r="A531" s="27"/>
      <c r="B531" s="49" t="str">
        <f>IF(I531&lt;&gt;"",1+MAX(A$1:$B530),"")</f>
        <v/>
      </c>
      <c r="C531" s="68"/>
      <c r="D531" s="69">
        <v>9</v>
      </c>
      <c r="E531" s="70" t="s">
        <v>42</v>
      </c>
      <c r="F531" s="69"/>
      <c r="G531" s="69"/>
      <c r="H531" s="69"/>
      <c r="I531" s="69"/>
      <c r="J531" s="71" t="s">
        <v>27</v>
      </c>
      <c r="K531" s="71" t="s">
        <v>27</v>
      </c>
      <c r="L531" s="69"/>
      <c r="M531" s="69"/>
      <c r="N531" s="72"/>
      <c r="P531" s="2"/>
    </row>
    <row r="532" spans="1:31" x14ac:dyDescent="0.3">
      <c r="A532" s="27"/>
      <c r="B532" s="49" t="str">
        <f>IF(I532&lt;&gt;"",1+MAX(A$1:$B531),"")</f>
        <v/>
      </c>
      <c r="C532" s="73"/>
      <c r="D532" s="74"/>
      <c r="E532" s="75" t="s">
        <v>44</v>
      </c>
      <c r="F532" s="55"/>
      <c r="G532" s="62"/>
      <c r="H532" s="63"/>
      <c r="I532" s="76"/>
      <c r="J532" s="56" t="s">
        <v>27</v>
      </c>
      <c r="K532" s="56" t="s">
        <v>27</v>
      </c>
      <c r="L532" s="57" t="str">
        <f t="shared" ref="L532:L533" si="293">IF(I532&lt;&gt;"",H532*J532,"")</f>
        <v/>
      </c>
      <c r="M532" s="57" t="str">
        <f t="shared" ref="M532:M533" si="294">IF(I532&lt;&gt;"",H532*K532,"")</f>
        <v/>
      </c>
      <c r="N532" s="58" t="str">
        <f t="shared" ref="N532:N533" si="295">IF(I532&lt;&gt;"",L532+M532,"")</f>
        <v/>
      </c>
      <c r="O532" s="3"/>
      <c r="P532" s="2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31" ht="46.8" x14ac:dyDescent="0.3">
      <c r="A533" s="27"/>
      <c r="B533" s="49">
        <f>IF(I533&lt;&gt;"",1+MAX(A$1:$B532),"")</f>
        <v>312</v>
      </c>
      <c r="C533" s="81" t="s">
        <v>382</v>
      </c>
      <c r="D533" s="81"/>
      <c r="E533" s="133" t="s">
        <v>251</v>
      </c>
      <c r="F533" s="86">
        <v>71</v>
      </c>
      <c r="G533" s="54">
        <v>0.1</v>
      </c>
      <c r="H533" s="55">
        <f t="shared" ref="H533" si="296">F533*(1+G533)</f>
        <v>78.100000000000009</v>
      </c>
      <c r="I533" s="80" t="s">
        <v>50</v>
      </c>
      <c r="J533" s="56">
        <v>5.5</v>
      </c>
      <c r="K533" s="56">
        <v>6.25</v>
      </c>
      <c r="L533" s="57">
        <f t="shared" si="293"/>
        <v>429.55000000000007</v>
      </c>
      <c r="M533" s="57">
        <f t="shared" si="294"/>
        <v>488.12500000000006</v>
      </c>
      <c r="N533" s="58">
        <f t="shared" si="295"/>
        <v>917.67500000000018</v>
      </c>
      <c r="P533" s="2"/>
    </row>
    <row r="534" spans="1:31" x14ac:dyDescent="0.3">
      <c r="A534" s="27"/>
      <c r="B534" s="49" t="str">
        <f>IF(I534&lt;&gt;"",1+MAX(A$1:$B533),"")</f>
        <v/>
      </c>
      <c r="C534" s="81"/>
      <c r="D534" s="81"/>
      <c r="E534" s="82"/>
      <c r="F534" s="83"/>
      <c r="G534" s="54"/>
      <c r="H534" s="55"/>
      <c r="I534" s="80"/>
      <c r="J534" s="56"/>
      <c r="K534" s="56"/>
      <c r="L534" s="57"/>
      <c r="M534" s="57"/>
      <c r="N534" s="58"/>
      <c r="P534" s="2"/>
    </row>
    <row r="535" spans="1:31" x14ac:dyDescent="0.3">
      <c r="A535" s="27"/>
      <c r="B535" s="49" t="str">
        <f>IF(I535&lt;&gt;"",1+MAX(A$1:$B534),"")</f>
        <v/>
      </c>
      <c r="C535" s="81"/>
      <c r="D535" s="81"/>
      <c r="E535" s="87" t="s">
        <v>82</v>
      </c>
      <c r="F535" s="83"/>
      <c r="G535" s="54"/>
      <c r="H535" s="55"/>
      <c r="I535" s="80"/>
      <c r="J535" s="56"/>
      <c r="K535" s="56"/>
      <c r="L535" s="57"/>
      <c r="M535" s="57"/>
      <c r="N535" s="58"/>
      <c r="P535" s="2"/>
    </row>
    <row r="536" spans="1:31" ht="46.8" x14ac:dyDescent="0.3">
      <c r="A536" s="27"/>
      <c r="B536" s="49">
        <f>IF(I536&lt;&gt;"",1+MAX(A$1:$B535),"")</f>
        <v>313</v>
      </c>
      <c r="C536" s="81" t="s">
        <v>382</v>
      </c>
      <c r="D536" s="81"/>
      <c r="E536" s="82" t="s">
        <v>349</v>
      </c>
      <c r="F536" s="86">
        <v>38</v>
      </c>
      <c r="G536" s="54">
        <v>0.1</v>
      </c>
      <c r="H536" s="55">
        <f>F536*(1+G536)</f>
        <v>41.800000000000004</v>
      </c>
      <c r="I536" s="80" t="s">
        <v>49</v>
      </c>
      <c r="J536" s="56">
        <v>6.5</v>
      </c>
      <c r="K536" s="56">
        <v>3.25</v>
      </c>
      <c r="L536" s="57">
        <f>IF(I536&lt;&gt;"",H536*J536,"")</f>
        <v>271.70000000000005</v>
      </c>
      <c r="M536" s="57">
        <f>IF(I536&lt;&gt;"",H536*K536,"")</f>
        <v>135.85000000000002</v>
      </c>
      <c r="N536" s="58">
        <f>IF(I536&lt;&gt;"",L536+M536,"")</f>
        <v>407.55000000000007</v>
      </c>
      <c r="P536" s="2"/>
    </row>
    <row r="537" spans="1:31" x14ac:dyDescent="0.3">
      <c r="A537" s="27"/>
      <c r="B537" s="49" t="str">
        <f>IF(I537&lt;&gt;"",1+MAX(A$1:$B536),"")</f>
        <v/>
      </c>
      <c r="C537" s="81"/>
      <c r="D537" s="81"/>
      <c r="E537" s="82"/>
      <c r="F537" s="83"/>
      <c r="G537" s="54"/>
      <c r="H537" s="55"/>
      <c r="I537" s="80"/>
      <c r="J537" s="56"/>
      <c r="K537" s="56"/>
      <c r="L537" s="57"/>
      <c r="M537" s="57"/>
      <c r="N537" s="58"/>
      <c r="P537" s="2"/>
    </row>
    <row r="538" spans="1:31" x14ac:dyDescent="0.3">
      <c r="A538" s="27"/>
      <c r="B538" s="49" t="str">
        <f>IF(I538&lt;&gt;"",1+MAX(A$1:$B537),"")</f>
        <v/>
      </c>
      <c r="C538" s="73"/>
      <c r="D538" s="51"/>
      <c r="E538" s="75" t="s">
        <v>59</v>
      </c>
      <c r="F538" s="84"/>
      <c r="G538" s="54"/>
      <c r="H538" s="55"/>
      <c r="I538" s="53"/>
      <c r="J538" s="56" t="s">
        <v>27</v>
      </c>
      <c r="K538" s="56" t="s">
        <v>27</v>
      </c>
      <c r="L538" s="57" t="str">
        <f>IF(I538&lt;&gt;"",H538*J538,"")</f>
        <v/>
      </c>
      <c r="M538" s="57" t="str">
        <f>IF(I538&lt;&gt;"",H538*K538,"")</f>
        <v/>
      </c>
      <c r="N538" s="58" t="str">
        <f>IF(I538&lt;&gt;"",L538+M538,"")</f>
        <v/>
      </c>
      <c r="P538" s="2"/>
    </row>
    <row r="539" spans="1:31" ht="46.8" x14ac:dyDescent="0.3">
      <c r="A539" s="27"/>
      <c r="B539" s="49">
        <f>IF(I539&lt;&gt;"",1+MAX(A$1:$B538),"")</f>
        <v>314</v>
      </c>
      <c r="C539" s="81" t="s">
        <v>383</v>
      </c>
      <c r="D539" s="81"/>
      <c r="E539" s="133" t="s">
        <v>247</v>
      </c>
      <c r="F539" s="86">
        <v>721</v>
      </c>
      <c r="G539" s="54">
        <v>0.1</v>
      </c>
      <c r="H539" s="55">
        <f t="shared" ref="H539" si="297">F539*(1+G539)</f>
        <v>793.1</v>
      </c>
      <c r="I539" s="80" t="s">
        <v>50</v>
      </c>
      <c r="J539" s="56">
        <v>3</v>
      </c>
      <c r="K539" s="56">
        <v>5</v>
      </c>
      <c r="L539" s="57">
        <f t="shared" ref="L539" si="298">IF(I539&lt;&gt;"",H539*J539,"")</f>
        <v>2379.3000000000002</v>
      </c>
      <c r="M539" s="57">
        <f t="shared" ref="M539" si="299">IF(I539&lt;&gt;"",H539*K539,"")</f>
        <v>3965.5</v>
      </c>
      <c r="N539" s="58">
        <f t="shared" ref="N539" si="300">IF(I539&lt;&gt;"",L539+M539,"")</f>
        <v>6344.8</v>
      </c>
      <c r="P539" s="2"/>
    </row>
    <row r="540" spans="1:31" x14ac:dyDescent="0.3">
      <c r="A540" s="27"/>
      <c r="B540" s="49" t="str">
        <f>IF(I540&lt;&gt;"",1+MAX(A$1:$B539),"")</f>
        <v/>
      </c>
      <c r="C540" s="81"/>
      <c r="D540" s="81"/>
      <c r="E540" s="82"/>
      <c r="F540" s="83"/>
      <c r="G540" s="54"/>
      <c r="H540" s="55"/>
      <c r="I540" s="80"/>
      <c r="J540" s="56"/>
      <c r="K540" s="56"/>
      <c r="L540" s="57"/>
      <c r="M540" s="57"/>
      <c r="N540" s="58"/>
      <c r="P540" s="2"/>
    </row>
    <row r="541" spans="1:31" x14ac:dyDescent="0.3">
      <c r="A541" s="27"/>
      <c r="B541" s="49" t="str">
        <f>IF(I541&lt;&gt;"",1+MAX(A$1:$B540),"")</f>
        <v/>
      </c>
      <c r="C541" s="73"/>
      <c r="D541" s="51"/>
      <c r="E541" s="75" t="s">
        <v>45</v>
      </c>
      <c r="F541" s="84"/>
      <c r="G541" s="54"/>
      <c r="H541" s="55"/>
      <c r="I541" s="53"/>
      <c r="J541" s="56" t="s">
        <v>27</v>
      </c>
      <c r="K541" s="56" t="s">
        <v>27</v>
      </c>
      <c r="L541" s="57" t="str">
        <f>IF(I541&lt;&gt;"",H541*J541,"")</f>
        <v/>
      </c>
      <c r="M541" s="57" t="str">
        <f>IF(I541&lt;&gt;"",H541*K541,"")</f>
        <v/>
      </c>
      <c r="N541" s="58" t="str">
        <f>IF(I541&lt;&gt;"",L541+M541,"")</f>
        <v/>
      </c>
      <c r="P541" s="2"/>
    </row>
    <row r="542" spans="1:31" ht="46.8" x14ac:dyDescent="0.3">
      <c r="A542" s="27"/>
      <c r="B542" s="49">
        <f>IF(I542&lt;&gt;"",1+MAX(A$1:$B541),"")</f>
        <v>315</v>
      </c>
      <c r="C542" s="81" t="s">
        <v>383</v>
      </c>
      <c r="D542" s="81"/>
      <c r="E542" s="82" t="s">
        <v>243</v>
      </c>
      <c r="F542" s="86">
        <v>721</v>
      </c>
      <c r="G542" s="54">
        <v>0.1</v>
      </c>
      <c r="H542" s="55">
        <f t="shared" ref="H542" si="301">F542*(1+G542)</f>
        <v>793.1</v>
      </c>
      <c r="I542" s="80" t="s">
        <v>50</v>
      </c>
      <c r="J542" s="56">
        <v>7.5</v>
      </c>
      <c r="K542" s="56">
        <v>5.75</v>
      </c>
      <c r="L542" s="57">
        <f t="shared" ref="L542" si="302">IF(I542&lt;&gt;"",H542*J542,"")</f>
        <v>5948.25</v>
      </c>
      <c r="M542" s="57">
        <f t="shared" ref="M542" si="303">IF(I542&lt;&gt;"",H542*K542,"")</f>
        <v>4560.3249999999998</v>
      </c>
      <c r="N542" s="58">
        <f t="shared" ref="N542" si="304">IF(I542&lt;&gt;"",L542+M542,"")</f>
        <v>10508.575000000001</v>
      </c>
      <c r="P542" s="2"/>
    </row>
    <row r="543" spans="1:31" x14ac:dyDescent="0.3">
      <c r="A543" s="27"/>
      <c r="B543" s="49" t="str">
        <f>IF(I543&lt;&gt;"",1+MAX(A$1:$B542),"")</f>
        <v/>
      </c>
      <c r="C543" s="81"/>
      <c r="D543" s="81"/>
      <c r="E543" s="82"/>
      <c r="F543" s="83"/>
      <c r="G543" s="54"/>
      <c r="H543" s="55"/>
      <c r="I543" s="80"/>
      <c r="J543" s="56"/>
      <c r="K543" s="56"/>
      <c r="L543" s="57"/>
      <c r="M543" s="57"/>
      <c r="N543" s="58"/>
      <c r="P543" s="2"/>
    </row>
    <row r="544" spans="1:31" x14ac:dyDescent="0.3">
      <c r="A544" s="18"/>
      <c r="B544" s="49" t="str">
        <f>IF(I544&lt;&gt;"",1+MAX(A$1:$B543),"")</f>
        <v/>
      </c>
      <c r="C544" s="50"/>
      <c r="D544" s="53"/>
      <c r="E544" s="64" t="s">
        <v>2</v>
      </c>
      <c r="F544" s="59"/>
      <c r="G544" s="59"/>
      <c r="H544" s="55"/>
      <c r="I544" s="59"/>
      <c r="J544" s="79" t="s">
        <v>27</v>
      </c>
      <c r="K544" s="79" t="s">
        <v>27</v>
      </c>
      <c r="L544" s="66">
        <f>SUM(L532:L543)</f>
        <v>9028.7999999999993</v>
      </c>
      <c r="M544" s="66">
        <f>SUM(M532:M543)</f>
        <v>9149.7999999999993</v>
      </c>
      <c r="N544" s="67">
        <f>SUM(N532:N543)</f>
        <v>18178.600000000002</v>
      </c>
      <c r="O544" s="4"/>
      <c r="P544" s="2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x14ac:dyDescent="0.3">
      <c r="A545" s="27"/>
      <c r="B545" s="49" t="str">
        <f>IF(I545&lt;&gt;"",1+MAX(A$1:$B544),"")</f>
        <v/>
      </c>
      <c r="C545" s="68"/>
      <c r="D545" s="69">
        <v>10</v>
      </c>
      <c r="E545" s="70" t="s">
        <v>47</v>
      </c>
      <c r="F545" s="69"/>
      <c r="G545" s="69"/>
      <c r="H545" s="69"/>
      <c r="I545" s="69"/>
      <c r="J545" s="71" t="s">
        <v>27</v>
      </c>
      <c r="K545" s="71" t="s">
        <v>27</v>
      </c>
      <c r="L545" s="69"/>
      <c r="M545" s="69"/>
      <c r="N545" s="72"/>
      <c r="P545" s="2"/>
    </row>
    <row r="546" spans="1:28" x14ac:dyDescent="0.3">
      <c r="A546" s="27"/>
      <c r="B546" s="49" t="str">
        <f>IF(I546&lt;&gt;"",1+MAX(A$1:$B545),"")</f>
        <v/>
      </c>
      <c r="C546" s="51"/>
      <c r="D546" s="74"/>
      <c r="E546" s="75" t="s">
        <v>57</v>
      </c>
      <c r="F546" s="86"/>
      <c r="G546" s="62"/>
      <c r="H546" s="63"/>
      <c r="I546" s="80"/>
      <c r="J546" s="56" t="s">
        <v>27</v>
      </c>
      <c r="K546" s="56" t="s">
        <v>27</v>
      </c>
      <c r="L546" s="57" t="str">
        <f t="shared" ref="L546:L547" si="305">IF(I546&lt;&gt;"",H546*J546,"")</f>
        <v/>
      </c>
      <c r="M546" s="57" t="str">
        <f t="shared" ref="M546:M547" si="306">IF(I546&lt;&gt;"",H546*K546,"")</f>
        <v/>
      </c>
      <c r="N546" s="58" t="str">
        <f t="shared" ref="N546:N547" si="307">IF(I546&lt;&gt;"",L546+M546,"")</f>
        <v/>
      </c>
      <c r="P546" s="2"/>
    </row>
    <row r="547" spans="1:28" x14ac:dyDescent="0.3">
      <c r="A547" s="27"/>
      <c r="B547" s="49">
        <f>IF(I547&lt;&gt;"",1+MAX(A$1:$B546),"")</f>
        <v>316</v>
      </c>
      <c r="C547" s="51" t="s">
        <v>383</v>
      </c>
      <c r="D547" s="51"/>
      <c r="E547" s="182" t="s">
        <v>339</v>
      </c>
      <c r="F547" s="181">
        <v>2</v>
      </c>
      <c r="G547" s="62">
        <v>0</v>
      </c>
      <c r="H547" s="63">
        <f t="shared" ref="H547" si="308">(1+G547)*F547</f>
        <v>2</v>
      </c>
      <c r="I547" s="80" t="s">
        <v>28</v>
      </c>
      <c r="J547" s="56">
        <v>35</v>
      </c>
      <c r="K547" s="56">
        <v>45</v>
      </c>
      <c r="L547" s="57">
        <f t="shared" si="305"/>
        <v>70</v>
      </c>
      <c r="M547" s="57">
        <f t="shared" si="306"/>
        <v>90</v>
      </c>
      <c r="N547" s="58">
        <f t="shared" si="307"/>
        <v>160</v>
      </c>
      <c r="P547" s="2"/>
    </row>
    <row r="548" spans="1:28" x14ac:dyDescent="0.3">
      <c r="A548" s="27"/>
      <c r="B548" s="49">
        <f>IF(I548&lt;&gt;"",1+MAX(A$1:$B547),"")</f>
        <v>317</v>
      </c>
      <c r="C548" s="51" t="s">
        <v>383</v>
      </c>
      <c r="D548" s="51"/>
      <c r="E548" s="182" t="s">
        <v>340</v>
      </c>
      <c r="F548" s="181">
        <v>5</v>
      </c>
      <c r="G548" s="62">
        <v>0</v>
      </c>
      <c r="H548" s="63">
        <f t="shared" ref="H548:H552" si="309">(1+G548)*F548</f>
        <v>5</v>
      </c>
      <c r="I548" s="80" t="s">
        <v>28</v>
      </c>
      <c r="J548" s="56">
        <v>25</v>
      </c>
      <c r="K548" s="56">
        <v>45</v>
      </c>
      <c r="L548" s="57">
        <f t="shared" ref="L548:L552" si="310">IF(I548&lt;&gt;"",H548*J548,"")</f>
        <v>125</v>
      </c>
      <c r="M548" s="57">
        <f t="shared" ref="M548:M552" si="311">IF(I548&lt;&gt;"",H548*K548,"")</f>
        <v>225</v>
      </c>
      <c r="N548" s="58">
        <f t="shared" ref="N548:N552" si="312">IF(I548&lt;&gt;"",L548+M548,"")</f>
        <v>350</v>
      </c>
      <c r="P548" s="2"/>
    </row>
    <row r="549" spans="1:28" x14ac:dyDescent="0.3">
      <c r="A549" s="27"/>
      <c r="B549" s="49">
        <f>IF(I549&lt;&gt;"",1+MAX(A$1:$B548),"")</f>
        <v>318</v>
      </c>
      <c r="C549" s="51" t="s">
        <v>383</v>
      </c>
      <c r="D549" s="51"/>
      <c r="E549" s="182" t="s">
        <v>341</v>
      </c>
      <c r="F549" s="181">
        <v>4</v>
      </c>
      <c r="G549" s="62">
        <v>0</v>
      </c>
      <c r="H549" s="63">
        <f t="shared" si="309"/>
        <v>4</v>
      </c>
      <c r="I549" s="80" t="s">
        <v>28</v>
      </c>
      <c r="J549" s="56">
        <v>65</v>
      </c>
      <c r="K549" s="56">
        <v>145</v>
      </c>
      <c r="L549" s="57">
        <f t="shared" si="310"/>
        <v>260</v>
      </c>
      <c r="M549" s="57">
        <f t="shared" si="311"/>
        <v>580</v>
      </c>
      <c r="N549" s="58">
        <f t="shared" si="312"/>
        <v>840</v>
      </c>
      <c r="P549" s="2"/>
    </row>
    <row r="550" spans="1:28" x14ac:dyDescent="0.3">
      <c r="A550" s="27"/>
      <c r="B550" s="49">
        <f>IF(I550&lt;&gt;"",1+MAX(A$1:$B549),"")</f>
        <v>319</v>
      </c>
      <c r="C550" s="51" t="s">
        <v>383</v>
      </c>
      <c r="D550" s="51"/>
      <c r="E550" s="182" t="s">
        <v>342</v>
      </c>
      <c r="F550" s="181">
        <v>4</v>
      </c>
      <c r="G550" s="62">
        <v>0</v>
      </c>
      <c r="H550" s="63">
        <f t="shared" si="309"/>
        <v>4</v>
      </c>
      <c r="I550" s="80" t="s">
        <v>28</v>
      </c>
      <c r="J550" s="56">
        <v>55</v>
      </c>
      <c r="K550" s="56">
        <v>75</v>
      </c>
      <c r="L550" s="57">
        <f t="shared" si="310"/>
        <v>220</v>
      </c>
      <c r="M550" s="57">
        <f t="shared" si="311"/>
        <v>300</v>
      </c>
      <c r="N550" s="58">
        <f t="shared" si="312"/>
        <v>520</v>
      </c>
      <c r="P550" s="2"/>
    </row>
    <row r="551" spans="1:28" x14ac:dyDescent="0.3">
      <c r="A551" s="27"/>
      <c r="B551" s="49">
        <f>IF(I551&lt;&gt;"",1+MAX(A$1:$B550),"")</f>
        <v>320</v>
      </c>
      <c r="C551" s="51" t="s">
        <v>383</v>
      </c>
      <c r="D551" s="51"/>
      <c r="E551" s="182" t="s">
        <v>343</v>
      </c>
      <c r="F551" s="181">
        <v>37.880000000000003</v>
      </c>
      <c r="G551" s="62">
        <v>0</v>
      </c>
      <c r="H551" s="63">
        <f t="shared" si="309"/>
        <v>37.880000000000003</v>
      </c>
      <c r="I551" s="80" t="s">
        <v>28</v>
      </c>
      <c r="J551" s="56">
        <v>45</v>
      </c>
      <c r="K551" s="56">
        <v>140</v>
      </c>
      <c r="L551" s="57">
        <f t="shared" si="310"/>
        <v>1704.6000000000001</v>
      </c>
      <c r="M551" s="57">
        <f t="shared" si="311"/>
        <v>5303.2000000000007</v>
      </c>
      <c r="N551" s="58">
        <f t="shared" si="312"/>
        <v>7007.8000000000011</v>
      </c>
      <c r="P551" s="2"/>
    </row>
    <row r="552" spans="1:28" x14ac:dyDescent="0.3">
      <c r="A552" s="27"/>
      <c r="B552" s="49">
        <f>IF(I552&lt;&gt;"",1+MAX(A$1:$B551),"")</f>
        <v>321</v>
      </c>
      <c r="C552" s="51" t="s">
        <v>383</v>
      </c>
      <c r="D552" s="51"/>
      <c r="E552" s="182" t="s">
        <v>344</v>
      </c>
      <c r="F552" s="181">
        <v>3</v>
      </c>
      <c r="G552" s="62">
        <v>0</v>
      </c>
      <c r="H552" s="63">
        <f t="shared" si="309"/>
        <v>3</v>
      </c>
      <c r="I552" s="80" t="s">
        <v>28</v>
      </c>
      <c r="J552" s="56">
        <v>35</v>
      </c>
      <c r="K552" s="56">
        <v>85</v>
      </c>
      <c r="L552" s="57">
        <f t="shared" si="310"/>
        <v>105</v>
      </c>
      <c r="M552" s="57">
        <f t="shared" si="311"/>
        <v>255</v>
      </c>
      <c r="N552" s="58">
        <f t="shared" si="312"/>
        <v>360</v>
      </c>
      <c r="P552" s="2"/>
    </row>
    <row r="553" spans="1:28" x14ac:dyDescent="0.3">
      <c r="A553" s="27"/>
      <c r="B553" s="49" t="str">
        <f>IF(I553&lt;&gt;"",1+MAX(A$1:$B552),"")</f>
        <v/>
      </c>
      <c r="C553" s="51"/>
      <c r="D553" s="51"/>
      <c r="E553" s="52"/>
      <c r="F553" s="55"/>
      <c r="G553" s="62"/>
      <c r="H553" s="63"/>
      <c r="I553" s="53"/>
      <c r="J553" s="56"/>
      <c r="K553" s="56"/>
      <c r="L553" s="57"/>
      <c r="M553" s="57"/>
      <c r="N553" s="58"/>
      <c r="P553" s="2"/>
    </row>
    <row r="554" spans="1:28" x14ac:dyDescent="0.3">
      <c r="A554" s="18"/>
      <c r="B554" s="49" t="str">
        <f>IF(I554&lt;&gt;"",1+MAX(A$1:$B553),"")</f>
        <v/>
      </c>
      <c r="C554" s="50"/>
      <c r="D554" s="53"/>
      <c r="E554" s="64" t="s">
        <v>2</v>
      </c>
      <c r="F554" s="59"/>
      <c r="G554" s="59"/>
      <c r="H554" s="55"/>
      <c r="I554" s="59"/>
      <c r="J554" s="79" t="s">
        <v>27</v>
      </c>
      <c r="K554" s="79" t="s">
        <v>27</v>
      </c>
      <c r="L554" s="67">
        <f>SUM(L546:L553)</f>
        <v>2484.6000000000004</v>
      </c>
      <c r="M554" s="67">
        <f>SUM(M546:M553)</f>
        <v>6753.2000000000007</v>
      </c>
      <c r="N554" s="67">
        <f>SUM(N546:N553)</f>
        <v>9237.8000000000011</v>
      </c>
      <c r="O554" s="4"/>
      <c r="P554" s="2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x14ac:dyDescent="0.3">
      <c r="A555" s="27"/>
      <c r="B555" s="49" t="str">
        <f>IF(I555&lt;&gt;"",1+MAX(A$1:$B554),"")</f>
        <v/>
      </c>
      <c r="C555" s="68"/>
      <c r="D555" s="69">
        <v>22</v>
      </c>
      <c r="E555" s="70" t="s">
        <v>48</v>
      </c>
      <c r="F555" s="69"/>
      <c r="G555" s="69"/>
      <c r="H555" s="69"/>
      <c r="I555" s="69"/>
      <c r="J555" s="71" t="s">
        <v>27</v>
      </c>
      <c r="K555" s="71" t="s">
        <v>27</v>
      </c>
      <c r="L555" s="69"/>
      <c r="M555" s="69"/>
      <c r="N555" s="72"/>
      <c r="P555" s="2"/>
    </row>
    <row r="556" spans="1:28" x14ac:dyDescent="0.3">
      <c r="A556" s="27"/>
      <c r="B556" s="49" t="str">
        <f>IF(I556&lt;&gt;"",1+MAX(A$1:$B555),"")</f>
        <v/>
      </c>
      <c r="C556" s="73"/>
      <c r="D556" s="74"/>
      <c r="E556" s="75" t="s">
        <v>51</v>
      </c>
      <c r="F556" s="55"/>
      <c r="G556" s="62"/>
      <c r="H556" s="63"/>
      <c r="I556" s="76"/>
      <c r="J556" s="56" t="s">
        <v>27</v>
      </c>
      <c r="K556" s="56" t="s">
        <v>27</v>
      </c>
      <c r="L556" s="57" t="str">
        <f t="shared" ref="L556:L561" si="313">IF(I556&lt;&gt;"",H556*J556,"")</f>
        <v/>
      </c>
      <c r="M556" s="57" t="str">
        <f t="shared" ref="M556:M561" si="314">IF(I556&lt;&gt;"",H556*K556,"")</f>
        <v/>
      </c>
      <c r="N556" s="58" t="str">
        <f t="shared" ref="N556:N561" si="315">IF(I556&lt;&gt;"",L556+M556,"")</f>
        <v/>
      </c>
      <c r="O556" s="3"/>
      <c r="P556" s="2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x14ac:dyDescent="0.3">
      <c r="A557" s="27"/>
      <c r="B557" s="49">
        <f>IF(I557&lt;&gt;"",1+MAX(A$1:$B556),"")</f>
        <v>322</v>
      </c>
      <c r="C557" s="51" t="s">
        <v>384</v>
      </c>
      <c r="D557" s="51"/>
      <c r="E557" s="182" t="s">
        <v>346</v>
      </c>
      <c r="F557" s="181">
        <v>5</v>
      </c>
      <c r="G557" s="62">
        <v>0</v>
      </c>
      <c r="H557" s="63">
        <f t="shared" ref="H557:H561" si="316">(1+G557)*F557</f>
        <v>5</v>
      </c>
      <c r="I557" s="53" t="s">
        <v>28</v>
      </c>
      <c r="J557" s="56">
        <v>400</v>
      </c>
      <c r="K557" s="56">
        <v>650</v>
      </c>
      <c r="L557" s="57">
        <f t="shared" si="313"/>
        <v>2000</v>
      </c>
      <c r="M557" s="57">
        <f t="shared" si="314"/>
        <v>3250</v>
      </c>
      <c r="N557" s="58">
        <f t="shared" si="315"/>
        <v>5250</v>
      </c>
      <c r="P557" s="2"/>
    </row>
    <row r="558" spans="1:28" x14ac:dyDescent="0.3">
      <c r="A558" s="27"/>
      <c r="B558" s="49">
        <f>IF(I558&lt;&gt;"",1+MAX(A$1:$B557),"")</f>
        <v>323</v>
      </c>
      <c r="C558" s="51" t="s">
        <v>384</v>
      </c>
      <c r="D558" s="51"/>
      <c r="E558" s="182" t="s">
        <v>391</v>
      </c>
      <c r="F558" s="181">
        <v>4</v>
      </c>
      <c r="G558" s="62">
        <v>0</v>
      </c>
      <c r="H558" s="63">
        <f t="shared" si="316"/>
        <v>4</v>
      </c>
      <c r="I558" s="53" t="s">
        <v>28</v>
      </c>
      <c r="J558" s="56">
        <v>325</v>
      </c>
      <c r="K558" s="56">
        <v>425</v>
      </c>
      <c r="L558" s="57">
        <f t="shared" si="313"/>
        <v>1300</v>
      </c>
      <c r="M558" s="57">
        <f t="shared" si="314"/>
        <v>1700</v>
      </c>
      <c r="N558" s="58">
        <f t="shared" si="315"/>
        <v>3000</v>
      </c>
      <c r="P558" s="2"/>
    </row>
    <row r="559" spans="1:28" x14ac:dyDescent="0.3">
      <c r="A559" s="27"/>
      <c r="B559" s="49">
        <f>IF(I559&lt;&gt;"",1+MAX(A$1:$B558),"")</f>
        <v>324</v>
      </c>
      <c r="C559" s="51" t="s">
        <v>384</v>
      </c>
      <c r="D559" s="51"/>
      <c r="E559" s="182" t="s">
        <v>347</v>
      </c>
      <c r="F559" s="181">
        <v>2</v>
      </c>
      <c r="G559" s="62">
        <v>0</v>
      </c>
      <c r="H559" s="63">
        <f t="shared" si="316"/>
        <v>2</v>
      </c>
      <c r="I559" s="53" t="s">
        <v>28</v>
      </c>
      <c r="J559" s="56">
        <v>225</v>
      </c>
      <c r="K559" s="56">
        <v>260</v>
      </c>
      <c r="L559" s="57">
        <f t="shared" si="313"/>
        <v>450</v>
      </c>
      <c r="M559" s="57">
        <f t="shared" si="314"/>
        <v>520</v>
      </c>
      <c r="N559" s="58">
        <f t="shared" si="315"/>
        <v>970</v>
      </c>
      <c r="P559" s="2"/>
    </row>
    <row r="560" spans="1:28" x14ac:dyDescent="0.3">
      <c r="A560" s="27"/>
      <c r="B560" s="49">
        <f>IF(I560&lt;&gt;"",1+MAX(A$1:$B559),"")</f>
        <v>325</v>
      </c>
      <c r="C560" s="51" t="s">
        <v>384</v>
      </c>
      <c r="D560" s="51"/>
      <c r="E560" s="182" t="s">
        <v>345</v>
      </c>
      <c r="F560" s="181">
        <v>1</v>
      </c>
      <c r="G560" s="62">
        <v>0</v>
      </c>
      <c r="H560" s="63">
        <f t="shared" si="316"/>
        <v>1</v>
      </c>
      <c r="I560" s="53" t="s">
        <v>28</v>
      </c>
      <c r="J560" s="56">
        <v>650</v>
      </c>
      <c r="K560" s="56">
        <v>1650</v>
      </c>
      <c r="L560" s="57">
        <f t="shared" si="313"/>
        <v>650</v>
      </c>
      <c r="M560" s="57">
        <f t="shared" si="314"/>
        <v>1650</v>
      </c>
      <c r="N560" s="58">
        <f t="shared" si="315"/>
        <v>2300</v>
      </c>
      <c r="P560" s="2"/>
    </row>
    <row r="561" spans="1:28" x14ac:dyDescent="0.3">
      <c r="A561" s="27"/>
      <c r="B561" s="49">
        <f>IF(I561&lt;&gt;"",1+MAX(A$1:$B560),"")</f>
        <v>326</v>
      </c>
      <c r="C561" s="51" t="s">
        <v>384</v>
      </c>
      <c r="D561" s="51"/>
      <c r="E561" s="182" t="s">
        <v>348</v>
      </c>
      <c r="F561" s="181">
        <v>4</v>
      </c>
      <c r="G561" s="62">
        <v>0</v>
      </c>
      <c r="H561" s="63">
        <f t="shared" si="316"/>
        <v>4</v>
      </c>
      <c r="I561" s="53" t="s">
        <v>28</v>
      </c>
      <c r="J561" s="56">
        <v>145</v>
      </c>
      <c r="K561" s="56">
        <v>225</v>
      </c>
      <c r="L561" s="57">
        <f t="shared" si="313"/>
        <v>580</v>
      </c>
      <c r="M561" s="57">
        <f t="shared" si="314"/>
        <v>900</v>
      </c>
      <c r="N561" s="58">
        <f t="shared" si="315"/>
        <v>1480</v>
      </c>
      <c r="P561" s="2"/>
    </row>
    <row r="562" spans="1:28" x14ac:dyDescent="0.3">
      <c r="A562" s="27"/>
      <c r="B562" s="49"/>
      <c r="C562" s="51"/>
      <c r="D562" s="51"/>
      <c r="E562" s="60"/>
      <c r="F562" s="61"/>
      <c r="G562" s="62"/>
      <c r="H562" s="63"/>
      <c r="I562" s="53"/>
      <c r="J562" s="56"/>
      <c r="K562" s="56"/>
      <c r="L562" s="57"/>
      <c r="M562" s="57"/>
      <c r="N562" s="58"/>
      <c r="P562" s="2"/>
    </row>
    <row r="563" spans="1:28" x14ac:dyDescent="0.3">
      <c r="A563" s="18"/>
      <c r="B563" s="49" t="str">
        <f>IF(I563&lt;&gt;"",1+MAX(A$1:$B562),"")</f>
        <v/>
      </c>
      <c r="C563" s="50"/>
      <c r="D563" s="53"/>
      <c r="E563" s="64" t="s">
        <v>2</v>
      </c>
      <c r="F563" s="59"/>
      <c r="G563" s="59"/>
      <c r="H563" s="55"/>
      <c r="I563" s="59"/>
      <c r="J563" s="79" t="s">
        <v>27</v>
      </c>
      <c r="K563" s="79" t="s">
        <v>27</v>
      </c>
      <c r="L563" s="66">
        <f>SUM(L556:L562)</f>
        <v>4980</v>
      </c>
      <c r="M563" s="66">
        <f>SUM(M556:M562)</f>
        <v>8020</v>
      </c>
      <c r="N563" s="67">
        <f>SUM(N556:N562)</f>
        <v>13000</v>
      </c>
      <c r="O563" s="4"/>
      <c r="P563" s="2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x14ac:dyDescent="0.3">
      <c r="A564" s="18"/>
      <c r="B564" s="49" t="str">
        <f>IF(I564&lt;&gt;"",1+MAX(A$1:$B554),"")</f>
        <v/>
      </c>
      <c r="C564" s="50"/>
      <c r="D564" s="53"/>
      <c r="E564" s="64"/>
      <c r="F564" s="59"/>
      <c r="G564" s="59"/>
      <c r="H564" s="55"/>
      <c r="I564" s="59"/>
      <c r="J564" s="79"/>
      <c r="K564" s="79"/>
      <c r="L564" s="93"/>
      <c r="M564" s="93"/>
      <c r="N564" s="94"/>
      <c r="O564" s="4"/>
      <c r="P564" s="2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x14ac:dyDescent="0.3">
      <c r="A565" s="27"/>
      <c r="B565" s="95" t="str">
        <f>IF(I565&lt;&gt;"",1+MAX(A$1:$B564),"")</f>
        <v/>
      </c>
      <c r="C565" s="96"/>
      <c r="D565" s="96"/>
      <c r="E565" s="97" t="s">
        <v>29</v>
      </c>
      <c r="F565" s="98"/>
      <c r="G565" s="98"/>
      <c r="H565" s="99"/>
      <c r="I565" s="100"/>
      <c r="J565" s="101"/>
      <c r="K565" s="101"/>
      <c r="L565" s="103">
        <f>SUM(L516:L563)/2</f>
        <v>22796.676499999998</v>
      </c>
      <c r="M565" s="103">
        <f>SUM(M516:M563)/2</f>
        <v>24148</v>
      </c>
      <c r="N565" s="103">
        <f>SUM(N516:N563)/2</f>
        <v>46944.676500000001</v>
      </c>
    </row>
    <row r="566" spans="1:28" x14ac:dyDescent="0.3">
      <c r="A566" s="27"/>
      <c r="B566" s="104" t="str">
        <f>IF(I566&lt;&gt;"",1+MAX(A$1:$B548),"")</f>
        <v/>
      </c>
      <c r="C566" s="105"/>
      <c r="D566" s="105"/>
      <c r="E566" s="106" t="s">
        <v>34</v>
      </c>
      <c r="F566" s="107"/>
      <c r="G566" s="106"/>
      <c r="H566" s="107"/>
      <c r="I566" s="105"/>
      <c r="J566" s="108">
        <v>0.1</v>
      </c>
      <c r="K566" s="108"/>
      <c r="L566" s="108"/>
      <c r="M566" s="108"/>
      <c r="N566" s="109">
        <f>N565*J566</f>
        <v>4694.4676500000005</v>
      </c>
    </row>
    <row r="567" spans="1:28" x14ac:dyDescent="0.3">
      <c r="A567" s="27"/>
      <c r="B567" s="104" t="str">
        <f>IF(I567&lt;&gt;"",1+MAX(A$1:$B548),"")</f>
        <v/>
      </c>
      <c r="C567" s="105"/>
      <c r="D567" s="105"/>
      <c r="E567" s="106" t="s">
        <v>35</v>
      </c>
      <c r="F567" s="107"/>
      <c r="G567" s="106"/>
      <c r="H567" s="107"/>
      <c r="I567" s="105"/>
      <c r="J567" s="108">
        <v>0.1</v>
      </c>
      <c r="K567" s="108"/>
      <c r="L567" s="108"/>
      <c r="M567" s="108"/>
      <c r="N567" s="109">
        <f>N565*J567</f>
        <v>4694.4676500000005</v>
      </c>
    </row>
    <row r="568" spans="1:28" x14ac:dyDescent="0.3">
      <c r="A568" s="27"/>
      <c r="B568" s="104" t="str">
        <f>IF(I568&lt;&gt;"",1+MAX(A$1:$B548),"")</f>
        <v/>
      </c>
      <c r="C568" s="105"/>
      <c r="D568" s="105"/>
      <c r="E568" s="106" t="s">
        <v>36</v>
      </c>
      <c r="F568" s="107"/>
      <c r="G568" s="106"/>
      <c r="H568" s="107"/>
      <c r="I568" s="105"/>
      <c r="J568" s="108">
        <v>0.2</v>
      </c>
      <c r="K568" s="108"/>
      <c r="L568" s="108"/>
      <c r="M568" s="108"/>
      <c r="N568" s="109">
        <f>N565*J568</f>
        <v>9388.935300000001</v>
      </c>
    </row>
    <row r="569" spans="1:28" x14ac:dyDescent="0.3">
      <c r="A569" s="27"/>
      <c r="B569" s="104" t="str">
        <f>IF(I569&lt;&gt;"",1+MAX(A$1:$B564),"")</f>
        <v/>
      </c>
      <c r="C569" s="105"/>
      <c r="D569" s="105"/>
      <c r="E569" s="106" t="s">
        <v>37</v>
      </c>
      <c r="F569" s="107"/>
      <c r="G569" s="106"/>
      <c r="H569" s="107"/>
      <c r="I569" s="105"/>
      <c r="J569" s="108">
        <v>0.01</v>
      </c>
      <c r="K569" s="108"/>
      <c r="L569" s="108"/>
      <c r="M569" s="108"/>
      <c r="N569" s="109">
        <f>N565*J569</f>
        <v>469.44676500000003</v>
      </c>
    </row>
    <row r="570" spans="1:28" x14ac:dyDescent="0.3">
      <c r="A570" s="27"/>
      <c r="B570" s="104" t="str">
        <f>IF(I570&lt;&gt;"",1+MAX(A$1:$B565),"")</f>
        <v/>
      </c>
      <c r="C570" s="105"/>
      <c r="D570" s="105"/>
      <c r="E570" s="106" t="s">
        <v>38</v>
      </c>
      <c r="F570" s="107"/>
      <c r="G570" s="106"/>
      <c r="H570" s="107"/>
      <c r="I570" s="105"/>
      <c r="J570" s="108">
        <v>0.09</v>
      </c>
      <c r="K570" s="108"/>
      <c r="L570" s="108"/>
      <c r="M570" s="108"/>
      <c r="N570" s="109">
        <f>N565*J570</f>
        <v>4225.0208849999999</v>
      </c>
    </row>
    <row r="571" spans="1:28" ht="16.2" thickBot="1" x14ac:dyDescent="0.35">
      <c r="A571" s="27"/>
      <c r="B571" s="110" t="str">
        <f>IF(I571&lt;&gt;"",1+MAX(A$1:$B570),"")</f>
        <v/>
      </c>
      <c r="C571" s="111"/>
      <c r="D571" s="112"/>
      <c r="E571" s="113" t="s">
        <v>30</v>
      </c>
      <c r="F571" s="114"/>
      <c r="G571" s="114"/>
      <c r="H571" s="115"/>
      <c r="I571" s="116"/>
      <c r="J571" s="117"/>
      <c r="K571" s="117"/>
      <c r="L571" s="117"/>
      <c r="M571" s="117"/>
      <c r="N571" s="118">
        <f>SUM(N565:N570)</f>
        <v>70417.014750000002</v>
      </c>
    </row>
    <row r="572" spans="1:28" x14ac:dyDescent="0.3">
      <c r="A572" s="27"/>
      <c r="B572" s="27"/>
      <c r="C572" s="119"/>
      <c r="D572" s="119"/>
      <c r="E572" s="120" t="s">
        <v>31</v>
      </c>
      <c r="F572" s="121"/>
      <c r="G572" s="121"/>
      <c r="H572" s="121"/>
      <c r="I572" s="121"/>
      <c r="J572" s="121"/>
      <c r="K572" s="121"/>
      <c r="L572" s="121"/>
      <c r="M572" s="121"/>
      <c r="N572" s="122"/>
    </row>
    <row r="573" spans="1:28" x14ac:dyDescent="0.3">
      <c r="A573" s="27"/>
      <c r="B573" s="27"/>
      <c r="C573" s="123"/>
      <c r="D573" s="124"/>
      <c r="E573" s="125" t="s">
        <v>32</v>
      </c>
      <c r="F573" s="121"/>
      <c r="G573" s="121"/>
      <c r="H573" s="121"/>
      <c r="I573" s="121"/>
      <c r="J573" s="121"/>
      <c r="K573" s="121"/>
      <c r="L573" s="121"/>
      <c r="M573" s="121"/>
      <c r="N573" s="122"/>
    </row>
    <row r="574" spans="1:28" x14ac:dyDescent="0.3">
      <c r="A574" s="27"/>
      <c r="B574" s="27"/>
      <c r="C574" s="123"/>
      <c r="D574" s="124"/>
      <c r="E574" s="125" t="s">
        <v>33</v>
      </c>
      <c r="F574" s="121"/>
      <c r="G574" s="121"/>
      <c r="H574" s="121"/>
      <c r="I574" s="121"/>
      <c r="J574" s="121"/>
      <c r="K574" s="121"/>
      <c r="L574" s="121"/>
      <c r="M574" s="121"/>
      <c r="N574" s="122"/>
    </row>
    <row r="575" spans="1:28" x14ac:dyDescent="0.3">
      <c r="A575" s="27"/>
      <c r="B575" s="27"/>
      <c r="C575" s="123"/>
      <c r="D575" s="124"/>
      <c r="E575" s="125"/>
      <c r="F575" s="121"/>
      <c r="G575" s="121"/>
      <c r="H575" s="121"/>
      <c r="I575" s="121"/>
      <c r="J575" s="121"/>
      <c r="K575" s="121"/>
      <c r="L575" s="121"/>
      <c r="M575" s="121"/>
      <c r="N575" s="122"/>
    </row>
    <row r="576" spans="1:28" ht="16.2" thickBot="1" x14ac:dyDescent="0.35">
      <c r="A576" s="126"/>
      <c r="B576" s="126"/>
      <c r="C576" s="127"/>
      <c r="D576" s="128"/>
      <c r="E576" s="129"/>
      <c r="F576" s="130"/>
      <c r="G576" s="130"/>
      <c r="H576" s="130"/>
      <c r="I576" s="130"/>
      <c r="J576" s="130"/>
      <c r="K576" s="130"/>
      <c r="L576" s="130"/>
      <c r="M576" s="130"/>
      <c r="N576" s="131"/>
    </row>
    <row r="577" spans="14:14" x14ac:dyDescent="0.3">
      <c r="N577" s="6"/>
    </row>
  </sheetData>
  <sheetProtection algorithmName="SHA-512" hashValue="xXJWM47Wfmhyq7hqJj7wIy80dKzE/6qye/vLDRC5nSQ0EOa6EKMFZ0hIXAnOZSnU15SR8WdqzCNMcuOIkDSBjA==" saltValue="Um87lea5Pe3R1BZZIRYc4w==" spinCount="100000" sheet="1" objects="1" scenarios="1"/>
  <sortState ref="E581:I587">
    <sortCondition ref="E581"/>
  </sortState>
  <mergeCells count="15">
    <mergeCell ref="E513:E514"/>
    <mergeCell ref="E420:E421"/>
    <mergeCell ref="B2:C7"/>
    <mergeCell ref="H2:L2"/>
    <mergeCell ref="M2:N2"/>
    <mergeCell ref="M4:N5"/>
    <mergeCell ref="M6:N7"/>
    <mergeCell ref="H4:L5"/>
    <mergeCell ref="H6:L7"/>
    <mergeCell ref="M3:N3"/>
    <mergeCell ref="H3:L3"/>
    <mergeCell ref="E3:G4"/>
    <mergeCell ref="D3:D4"/>
    <mergeCell ref="D5:D6"/>
    <mergeCell ref="E5:G6"/>
  </mergeCells>
  <phoneticPr fontId="9" type="noConversion"/>
  <pageMargins left="0.7" right="0.7" top="0.75" bottom="0.75" header="0" footer="0"/>
  <pageSetup scale="35" fitToHeight="0" orientation="portrait" r:id="rId1"/>
  <drawing r:id="rId2"/>
  <picture r:id="rIdPEwm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B98F650-35CE-4B91-B224-014614075299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ESTIMATE</vt:lpstr>
      <vt:lpstr>ESTIMATE!Print_Area</vt:lpstr>
      <vt:lpstr>ESTIMATE!Print_Titles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Wajid</dc:creator>
  <cp:lastModifiedBy>m.s</cp:lastModifiedBy>
  <cp:lastPrinted>2024-11-11T15:24:30Z</cp:lastPrinted>
  <dcterms:created xsi:type="dcterms:W3CDTF">2020-10-24T09:59:59Z</dcterms:created>
  <dcterms:modified xsi:type="dcterms:W3CDTF">2026-10-14T13:35:19Z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{8B98F650-35CE-4B91-B224-014614075299}</vt:lpwstr>
  </property>
</Properties>
</file>