
<file path=[Content_Types].xml><?xml version="1.0" encoding="utf-8"?>
<Types xmlns="http://schemas.openxmlformats.org/package/2006/content-types"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fileSharing readOnlyRecommended="1" userName="Prime Estimation" algorithmName="SHA-512" hashValue="Yg5SYrjH6mvOGLsNP8aw3p1ITbNK/7WGPjYuwmeFOma2Kuo4jZq/U1IFJ7fWtSSk0DiUf2BJdj1nzuRigeCQkA==" saltValue="lZTWFSxAsvC0yrDGB1DWHg==" spinCount="100000"/>
  <workbookPr/>
  <workbookProtection workbookAlgorithmName="SHA-512" workbookHashValue="sJuAzceFZmVK2ylQZ/CClv6tgW2/M8LHgDLCQKvbecXzKBbE36zTrJHnORqNQlrs9ZlpM7hKjTDzTaf95LbL5g==" workbookSaltValue="rIZN/FEwFwMbG3bz6BPhMg==" workbookSpinCount="100000" lockStructure="1"/>
  <bookViews>
    <workbookView xWindow="-120" yWindow="-120" windowWidth="23256" windowHeight="13176" tabRatio="500"/>
  </bookViews>
  <sheets>
    <sheet name="ESTIMATE" sheetId="1" r:id="rId1"/>
    <sheet name="CLARIFICATIONS" sheetId="2" r:id="rId2"/>
  </sheets>
  <externalReferences>
    <externalReference r:id="rId3"/>
  </externalReferences>
  <definedNames>
    <definedName name="_SFA">'[1]Bid Comparison '!$C$2</definedName>
    <definedName name="_SFB">'[1]Bid Comparison '!$E$2</definedName>
    <definedName name="_SFC">'[1]Bid Comparison '!$G$2</definedName>
    <definedName name="_SFD">'[1]Bid Comparison '!$I$2</definedName>
    <definedName name="_SFE">'[1]Bid Comparison '!$K$2</definedName>
    <definedName name="_xlnm.Print_Area" localSheetId="0">ESTIMATE!$A$1:$N$538</definedName>
    <definedName name="_xlnm.Print_Titles" localSheetId="0">ESTIMATE!$8:$8</definedName>
    <definedName name="PSF">'[1]2025 Fit Out Costs'!$C$14</definedName>
    <definedName name="SFA">'[1]Bid Comparison (New)'!$E$2</definedName>
    <definedName name="SFB">'[1]Bid Comparison (New)'!$G$2</definedName>
    <definedName name="SFC">'[1]Bid Comparison (New)'!$I$2</definedName>
    <definedName name="SFD">'[1]Bid Comparison (New)'!$K$2</definedName>
    <definedName name="SFE">'[1]Bid Comparison (New)'!$M$2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68" i="1" l="1"/>
  <c r="F471" i="1"/>
  <c r="F460" i="1"/>
  <c r="F461" i="1"/>
  <c r="F407" i="1"/>
  <c r="F237" i="1"/>
  <c r="F231" i="1"/>
  <c r="F210" i="1" l="1"/>
  <c r="F206" i="1"/>
  <c r="F204" i="1" l="1"/>
  <c r="F203" i="1"/>
  <c r="F178" i="1"/>
  <c r="F83" i="1" l="1"/>
  <c r="J530" i="1"/>
  <c r="B527" i="1"/>
  <c r="B526" i="1"/>
  <c r="H525" i="1"/>
  <c r="M525" i="1" s="1"/>
  <c r="H524" i="1"/>
  <c r="M524" i="1" s="1"/>
  <c r="B523" i="1"/>
  <c r="B522" i="1"/>
  <c r="H521" i="1"/>
  <c r="L521" i="1" s="1"/>
  <c r="H520" i="1"/>
  <c r="M520" i="1" s="1"/>
  <c r="H519" i="1"/>
  <c r="L519" i="1" s="1"/>
  <c r="B518" i="1"/>
  <c r="B517" i="1"/>
  <c r="B516" i="1"/>
  <c r="B515" i="1"/>
  <c r="H514" i="1"/>
  <c r="B513" i="1"/>
  <c r="B512" i="1"/>
  <c r="H511" i="1"/>
  <c r="H510" i="1"/>
  <c r="M510" i="1" s="1"/>
  <c r="B509" i="1"/>
  <c r="B508" i="1"/>
  <c r="H507" i="1"/>
  <c r="M507" i="1" s="1"/>
  <c r="B506" i="1"/>
  <c r="B505" i="1"/>
  <c r="H504" i="1"/>
  <c r="M504" i="1" s="1"/>
  <c r="B503" i="1"/>
  <c r="B502" i="1"/>
  <c r="B501" i="1"/>
  <c r="B500" i="1"/>
  <c r="H499" i="1"/>
  <c r="L499" i="1" s="1"/>
  <c r="H498" i="1"/>
  <c r="M498" i="1" s="1"/>
  <c r="B497" i="1"/>
  <c r="B496" i="1"/>
  <c r="H495" i="1"/>
  <c r="B494" i="1"/>
  <c r="B493" i="1"/>
  <c r="H492" i="1"/>
  <c r="M492" i="1" s="1"/>
  <c r="H491" i="1"/>
  <c r="M491" i="1" s="1"/>
  <c r="B490" i="1"/>
  <c r="B489" i="1"/>
  <c r="B479" i="1"/>
  <c r="B478" i="1"/>
  <c r="H477" i="1"/>
  <c r="M477" i="1" s="1"/>
  <c r="H476" i="1"/>
  <c r="M476" i="1" s="1"/>
  <c r="B475" i="1"/>
  <c r="B474" i="1"/>
  <c r="H473" i="1"/>
  <c r="L473" i="1" s="1"/>
  <c r="H472" i="1"/>
  <c r="M472" i="1" s="1"/>
  <c r="H471" i="1"/>
  <c r="M471" i="1" s="1"/>
  <c r="H470" i="1"/>
  <c r="M470" i="1" s="1"/>
  <c r="B469" i="1"/>
  <c r="B468" i="1"/>
  <c r="B467" i="1"/>
  <c r="B466" i="1"/>
  <c r="H465" i="1"/>
  <c r="L465" i="1" s="1"/>
  <c r="H464" i="1"/>
  <c r="B463" i="1"/>
  <c r="B462" i="1"/>
  <c r="H461" i="1"/>
  <c r="H460" i="1"/>
  <c r="L460" i="1" s="1"/>
  <c r="H459" i="1"/>
  <c r="B458" i="1"/>
  <c r="B457" i="1"/>
  <c r="B456" i="1"/>
  <c r="B455" i="1"/>
  <c r="H454" i="1"/>
  <c r="H453" i="1"/>
  <c r="M453" i="1" s="1"/>
  <c r="B452" i="1"/>
  <c r="B451" i="1"/>
  <c r="H450" i="1"/>
  <c r="M450" i="1" s="1"/>
  <c r="H449" i="1"/>
  <c r="M449" i="1" s="1"/>
  <c r="B448" i="1"/>
  <c r="B447" i="1"/>
  <c r="H446" i="1"/>
  <c r="H445" i="1"/>
  <c r="L445" i="1" s="1"/>
  <c r="B444" i="1"/>
  <c r="B443" i="1"/>
  <c r="B442" i="1"/>
  <c r="B441" i="1"/>
  <c r="H440" i="1"/>
  <c r="B439" i="1"/>
  <c r="B438" i="1"/>
  <c r="H437" i="1"/>
  <c r="B436" i="1"/>
  <c r="B435" i="1"/>
  <c r="H434" i="1"/>
  <c r="H433" i="1"/>
  <c r="M433" i="1" s="1"/>
  <c r="H432" i="1"/>
  <c r="H431" i="1"/>
  <c r="M431" i="1" s="1"/>
  <c r="B430" i="1"/>
  <c r="B429" i="1"/>
  <c r="H428" i="1"/>
  <c r="L428" i="1" s="1"/>
  <c r="H427" i="1"/>
  <c r="H426" i="1"/>
  <c r="L426" i="1" s="1"/>
  <c r="B425" i="1"/>
  <c r="B424" i="1"/>
  <c r="H423" i="1"/>
  <c r="L423" i="1" s="1"/>
  <c r="H422" i="1"/>
  <c r="H421" i="1"/>
  <c r="M421" i="1" s="1"/>
  <c r="H420" i="1"/>
  <c r="H419" i="1"/>
  <c r="M419" i="1" s="1"/>
  <c r="H418" i="1"/>
  <c r="H417" i="1"/>
  <c r="L417" i="1" s="1"/>
  <c r="H416" i="1"/>
  <c r="H415" i="1"/>
  <c r="M415" i="1" s="1"/>
  <c r="H414" i="1"/>
  <c r="B413" i="1"/>
  <c r="B412" i="1"/>
  <c r="H411" i="1"/>
  <c r="H410" i="1"/>
  <c r="L410" i="1" s="1"/>
  <c r="H409" i="1"/>
  <c r="H408" i="1"/>
  <c r="L408" i="1" s="1"/>
  <c r="H407" i="1"/>
  <c r="B406" i="1"/>
  <c r="B405" i="1"/>
  <c r="B404" i="1"/>
  <c r="B403" i="1"/>
  <c r="H402" i="1"/>
  <c r="M402" i="1" s="1"/>
  <c r="H401" i="1"/>
  <c r="L401" i="1" s="1"/>
  <c r="H400" i="1"/>
  <c r="M400" i="1" s="1"/>
  <c r="B399" i="1"/>
  <c r="B398" i="1"/>
  <c r="H397" i="1"/>
  <c r="H396" i="1"/>
  <c r="L396" i="1" s="1"/>
  <c r="B395" i="1"/>
  <c r="B394" i="1"/>
  <c r="H393" i="1"/>
  <c r="M393" i="1" s="1"/>
  <c r="H392" i="1"/>
  <c r="M392" i="1" s="1"/>
  <c r="H391" i="1"/>
  <c r="L391" i="1" s="1"/>
  <c r="H390" i="1"/>
  <c r="M390" i="1" s="1"/>
  <c r="B389" i="1"/>
  <c r="B388" i="1"/>
  <c r="H387" i="1"/>
  <c r="H386" i="1"/>
  <c r="L386" i="1" s="1"/>
  <c r="H385" i="1"/>
  <c r="H384" i="1"/>
  <c r="M384" i="1" s="1"/>
  <c r="B383" i="1"/>
  <c r="B382" i="1"/>
  <c r="H381" i="1"/>
  <c r="L381" i="1" s="1"/>
  <c r="H380" i="1"/>
  <c r="M380" i="1" s="1"/>
  <c r="B379" i="1"/>
  <c r="B378" i="1"/>
  <c r="H377" i="1"/>
  <c r="H376" i="1"/>
  <c r="L376" i="1" s="1"/>
  <c r="B375" i="1"/>
  <c r="B374" i="1"/>
  <c r="H373" i="1"/>
  <c r="L373" i="1" s="1"/>
  <c r="H372" i="1"/>
  <c r="M372" i="1" s="1"/>
  <c r="B371" i="1"/>
  <c r="B370" i="1"/>
  <c r="B369" i="1"/>
  <c r="B368" i="1"/>
  <c r="H367" i="1"/>
  <c r="L367" i="1" s="1"/>
  <c r="H366" i="1"/>
  <c r="H365" i="1"/>
  <c r="L365" i="1" s="1"/>
  <c r="H364" i="1"/>
  <c r="B363" i="1"/>
  <c r="B362" i="1"/>
  <c r="H361" i="1"/>
  <c r="B360" i="1"/>
  <c r="B359" i="1"/>
  <c r="H358" i="1"/>
  <c r="H357" i="1"/>
  <c r="L357" i="1" s="1"/>
  <c r="H356" i="1"/>
  <c r="H355" i="1"/>
  <c r="L355" i="1" s="1"/>
  <c r="B354" i="1"/>
  <c r="B353" i="1"/>
  <c r="H352" i="1"/>
  <c r="M352" i="1" s="1"/>
  <c r="H351" i="1"/>
  <c r="B350" i="1"/>
  <c r="B349" i="1"/>
  <c r="B348" i="1"/>
  <c r="B347" i="1"/>
  <c r="H346" i="1"/>
  <c r="M346" i="1" s="1"/>
  <c r="H345" i="1"/>
  <c r="L345" i="1" s="1"/>
  <c r="B344" i="1"/>
  <c r="B343" i="1"/>
  <c r="H342" i="1"/>
  <c r="L342" i="1" s="1"/>
  <c r="H341" i="1"/>
  <c r="M341" i="1" s="1"/>
  <c r="B340" i="1"/>
  <c r="B339" i="1"/>
  <c r="H338" i="1"/>
  <c r="B337" i="1"/>
  <c r="B336" i="1"/>
  <c r="H335" i="1"/>
  <c r="M335" i="1" s="1"/>
  <c r="H334" i="1"/>
  <c r="L334" i="1" s="1"/>
  <c r="H333" i="1"/>
  <c r="M333" i="1" s="1"/>
  <c r="B332" i="1"/>
  <c r="B331" i="1"/>
  <c r="H330" i="1"/>
  <c r="M330" i="1" s="1"/>
  <c r="H329" i="1"/>
  <c r="M329" i="1" s="1"/>
  <c r="B328" i="1"/>
  <c r="B327" i="1"/>
  <c r="H326" i="1"/>
  <c r="M326" i="1" s="1"/>
  <c r="B325" i="1"/>
  <c r="B324" i="1"/>
  <c r="H323" i="1"/>
  <c r="L323" i="1" s="1"/>
  <c r="H322" i="1"/>
  <c r="B321" i="1"/>
  <c r="B320" i="1"/>
  <c r="H319" i="1"/>
  <c r="M319" i="1" s="1"/>
  <c r="H318" i="1"/>
  <c r="L318" i="1" s="1"/>
  <c r="H317" i="1"/>
  <c r="B316" i="1"/>
  <c r="B315" i="1"/>
  <c r="H314" i="1"/>
  <c r="M314" i="1" s="1"/>
  <c r="H313" i="1"/>
  <c r="L313" i="1" s="1"/>
  <c r="H312" i="1"/>
  <c r="L312" i="1" s="1"/>
  <c r="H311" i="1"/>
  <c r="M311" i="1" s="1"/>
  <c r="H310" i="1"/>
  <c r="M310" i="1" s="1"/>
  <c r="B309" i="1"/>
  <c r="B308" i="1"/>
  <c r="H307" i="1"/>
  <c r="L307" i="1" s="1"/>
  <c r="H306" i="1"/>
  <c r="M306" i="1" s="1"/>
  <c r="H305" i="1"/>
  <c r="L305" i="1" s="1"/>
  <c r="B304" i="1"/>
  <c r="B303" i="1"/>
  <c r="B302" i="1"/>
  <c r="B301" i="1"/>
  <c r="H300" i="1"/>
  <c r="B299" i="1"/>
  <c r="B298" i="1"/>
  <c r="B297" i="1"/>
  <c r="B296" i="1"/>
  <c r="H295" i="1"/>
  <c r="M295" i="1" s="1"/>
  <c r="H294" i="1"/>
  <c r="M294" i="1" s="1"/>
  <c r="H293" i="1"/>
  <c r="M293" i="1" s="1"/>
  <c r="B292" i="1"/>
  <c r="B291" i="1"/>
  <c r="B290" i="1"/>
  <c r="B289" i="1"/>
  <c r="H288" i="1"/>
  <c r="L288" i="1" s="1"/>
  <c r="H287" i="1"/>
  <c r="B286" i="1"/>
  <c r="B285" i="1"/>
  <c r="B284" i="1"/>
  <c r="B283" i="1"/>
  <c r="H282" i="1"/>
  <c r="M282" i="1" s="1"/>
  <c r="H281" i="1"/>
  <c r="L281" i="1" s="1"/>
  <c r="H280" i="1"/>
  <c r="M280" i="1" s="1"/>
  <c r="B279" i="1"/>
  <c r="B278" i="1"/>
  <c r="B277" i="1"/>
  <c r="B276" i="1"/>
  <c r="H275" i="1"/>
  <c r="L275" i="1" s="1"/>
  <c r="H274" i="1"/>
  <c r="B273" i="1"/>
  <c r="B272" i="1"/>
  <c r="H271" i="1"/>
  <c r="B270" i="1"/>
  <c r="B269" i="1"/>
  <c r="H268" i="1"/>
  <c r="B267" i="1"/>
  <c r="B266" i="1"/>
  <c r="H265" i="1"/>
  <c r="H264" i="1"/>
  <c r="M264" i="1" s="1"/>
  <c r="B263" i="1"/>
  <c r="B262" i="1"/>
  <c r="H261" i="1"/>
  <c r="L261" i="1" s="1"/>
  <c r="H260" i="1"/>
  <c r="H259" i="1"/>
  <c r="L259" i="1" s="1"/>
  <c r="B258" i="1"/>
  <c r="B257" i="1"/>
  <c r="H256" i="1"/>
  <c r="L256" i="1" s="1"/>
  <c r="H255" i="1"/>
  <c r="H254" i="1"/>
  <c r="M254" i="1" s="1"/>
  <c r="H253" i="1"/>
  <c r="B252" i="1"/>
  <c r="B251" i="1"/>
  <c r="H250" i="1"/>
  <c r="H249" i="1"/>
  <c r="L249" i="1" s="1"/>
  <c r="H248" i="1"/>
  <c r="H247" i="1"/>
  <c r="L247" i="1" s="1"/>
  <c r="B246" i="1"/>
  <c r="B245" i="1"/>
  <c r="H244" i="1"/>
  <c r="M244" i="1" s="1"/>
  <c r="H243" i="1"/>
  <c r="H242" i="1"/>
  <c r="M242" i="1" s="1"/>
  <c r="H241" i="1"/>
  <c r="H240" i="1"/>
  <c r="L240" i="1" s="1"/>
  <c r="B239" i="1"/>
  <c r="B238" i="1"/>
  <c r="H237" i="1"/>
  <c r="L237" i="1" s="1"/>
  <c r="H236" i="1"/>
  <c r="H235" i="1"/>
  <c r="M235" i="1" s="1"/>
  <c r="H234" i="1"/>
  <c r="B233" i="1"/>
  <c r="B232" i="1"/>
  <c r="H231" i="1"/>
  <c r="H230" i="1"/>
  <c r="M230" i="1" s="1"/>
  <c r="H229" i="1"/>
  <c r="B228" i="1"/>
  <c r="B227" i="1"/>
  <c r="H226" i="1"/>
  <c r="H225" i="1"/>
  <c r="L225" i="1" s="1"/>
  <c r="H224" i="1"/>
  <c r="H223" i="1"/>
  <c r="L223" i="1" s="1"/>
  <c r="H222" i="1"/>
  <c r="H221" i="1"/>
  <c r="L221" i="1" s="1"/>
  <c r="H220" i="1"/>
  <c r="B219" i="1"/>
  <c r="B218" i="1"/>
  <c r="H217" i="1"/>
  <c r="B216" i="1"/>
  <c r="B215" i="1"/>
  <c r="H214" i="1"/>
  <c r="H213" i="1"/>
  <c r="L213" i="1" s="1"/>
  <c r="H212" i="1"/>
  <c r="H211" i="1"/>
  <c r="L211" i="1" s="1"/>
  <c r="H210" i="1"/>
  <c r="B209" i="1"/>
  <c r="B208" i="1"/>
  <c r="H207" i="1"/>
  <c r="H206" i="1"/>
  <c r="L206" i="1" s="1"/>
  <c r="H205" i="1"/>
  <c r="H204" i="1"/>
  <c r="M204" i="1" s="1"/>
  <c r="H203" i="1"/>
  <c r="B202" i="1"/>
  <c r="B201" i="1"/>
  <c r="H200" i="1"/>
  <c r="H199" i="1"/>
  <c r="L199" i="1" s="1"/>
  <c r="H198" i="1"/>
  <c r="B197" i="1"/>
  <c r="B196" i="1"/>
  <c r="B195" i="1"/>
  <c r="B194" i="1"/>
  <c r="H193" i="1"/>
  <c r="M193" i="1" s="1"/>
  <c r="B192" i="1"/>
  <c r="B191" i="1"/>
  <c r="H190" i="1"/>
  <c r="M190" i="1" s="1"/>
  <c r="H189" i="1"/>
  <c r="M189" i="1" s="1"/>
  <c r="H188" i="1"/>
  <c r="M188" i="1" s="1"/>
  <c r="B187" i="1"/>
  <c r="B186" i="1"/>
  <c r="B185" i="1"/>
  <c r="B184" i="1"/>
  <c r="H183" i="1"/>
  <c r="M183" i="1" s="1"/>
  <c r="B182" i="1"/>
  <c r="B181" i="1"/>
  <c r="H180" i="1"/>
  <c r="L180" i="1" s="1"/>
  <c r="H179" i="1"/>
  <c r="H178" i="1"/>
  <c r="L178" i="1" s="1"/>
  <c r="B177" i="1"/>
  <c r="B176" i="1"/>
  <c r="B175" i="1"/>
  <c r="B174" i="1"/>
  <c r="H173" i="1"/>
  <c r="L173" i="1" s="1"/>
  <c r="B172" i="1"/>
  <c r="B171" i="1"/>
  <c r="H170" i="1"/>
  <c r="M170" i="1" s="1"/>
  <c r="B169" i="1"/>
  <c r="B168" i="1"/>
  <c r="H167" i="1"/>
  <c r="L167" i="1" s="1"/>
  <c r="H166" i="1"/>
  <c r="M166" i="1" s="1"/>
  <c r="H165" i="1"/>
  <c r="L165" i="1" s="1"/>
  <c r="H164" i="1"/>
  <c r="M164" i="1" s="1"/>
  <c r="B163" i="1"/>
  <c r="B162" i="1"/>
  <c r="H161" i="1"/>
  <c r="M161" i="1" s="1"/>
  <c r="B160" i="1"/>
  <c r="B159" i="1"/>
  <c r="B158" i="1"/>
  <c r="B157" i="1"/>
  <c r="H156" i="1"/>
  <c r="M156" i="1" s="1"/>
  <c r="B155" i="1"/>
  <c r="B154" i="1"/>
  <c r="H153" i="1"/>
  <c r="L153" i="1" s="1"/>
  <c r="H152" i="1"/>
  <c r="B151" i="1"/>
  <c r="B150" i="1"/>
  <c r="H149" i="1"/>
  <c r="B148" i="1"/>
  <c r="B147" i="1"/>
  <c r="H146" i="1"/>
  <c r="H145" i="1"/>
  <c r="M145" i="1" s="1"/>
  <c r="H144" i="1"/>
  <c r="B143" i="1"/>
  <c r="B142" i="1"/>
  <c r="H141" i="1"/>
  <c r="H140" i="1"/>
  <c r="L140" i="1" s="1"/>
  <c r="H139" i="1"/>
  <c r="H138" i="1"/>
  <c r="M138" i="1" s="1"/>
  <c r="H137" i="1"/>
  <c r="H136" i="1"/>
  <c r="M136" i="1" s="1"/>
  <c r="H135" i="1"/>
  <c r="B134" i="1"/>
  <c r="B133" i="1"/>
  <c r="H132" i="1"/>
  <c r="H131" i="1"/>
  <c r="M131" i="1" s="1"/>
  <c r="H130" i="1"/>
  <c r="M130" i="1" s="1"/>
  <c r="H129" i="1"/>
  <c r="M129" i="1" s="1"/>
  <c r="B128" i="1"/>
  <c r="B127" i="1"/>
  <c r="H126" i="1"/>
  <c r="M126" i="1" s="1"/>
  <c r="H125" i="1"/>
  <c r="M125" i="1" s="1"/>
  <c r="H124" i="1"/>
  <c r="M124" i="1" s="1"/>
  <c r="H123" i="1"/>
  <c r="L123" i="1" s="1"/>
  <c r="B122" i="1"/>
  <c r="B121" i="1"/>
  <c r="B120" i="1"/>
  <c r="B119" i="1"/>
  <c r="H118" i="1"/>
  <c r="M118" i="1" s="1"/>
  <c r="B117" i="1"/>
  <c r="B116" i="1"/>
  <c r="H115" i="1"/>
  <c r="M115" i="1" s="1"/>
  <c r="H114" i="1"/>
  <c r="M114" i="1" s="1"/>
  <c r="H113" i="1"/>
  <c r="M113" i="1" s="1"/>
  <c r="B112" i="1"/>
  <c r="B111" i="1"/>
  <c r="H110" i="1"/>
  <c r="M110" i="1" s="1"/>
  <c r="H109" i="1"/>
  <c r="M109" i="1" s="1"/>
  <c r="B108" i="1"/>
  <c r="B107" i="1"/>
  <c r="H106" i="1"/>
  <c r="M106" i="1" s="1"/>
  <c r="H105" i="1"/>
  <c r="M105" i="1" s="1"/>
  <c r="B104" i="1"/>
  <c r="B103" i="1"/>
  <c r="B102" i="1"/>
  <c r="B101" i="1"/>
  <c r="H100" i="1"/>
  <c r="M100" i="1" s="1"/>
  <c r="B99" i="1"/>
  <c r="B98" i="1"/>
  <c r="H97" i="1"/>
  <c r="M97" i="1" s="1"/>
  <c r="H96" i="1"/>
  <c r="M96" i="1" s="1"/>
  <c r="B95" i="1"/>
  <c r="B94" i="1"/>
  <c r="H93" i="1"/>
  <c r="L93" i="1" s="1"/>
  <c r="H92" i="1"/>
  <c r="M92" i="1" s="1"/>
  <c r="M91" i="1"/>
  <c r="H91" i="1"/>
  <c r="L91" i="1" s="1"/>
  <c r="B90" i="1"/>
  <c r="B89" i="1"/>
  <c r="H88" i="1"/>
  <c r="L88" i="1" s="1"/>
  <c r="H87" i="1"/>
  <c r="M87" i="1" s="1"/>
  <c r="H86" i="1"/>
  <c r="L86" i="1" s="1"/>
  <c r="H85" i="1"/>
  <c r="M85" i="1" s="1"/>
  <c r="H84" i="1"/>
  <c r="M84" i="1" s="1"/>
  <c r="H83" i="1"/>
  <c r="M83" i="1" s="1"/>
  <c r="B82" i="1"/>
  <c r="B81" i="1"/>
  <c r="B80" i="1"/>
  <c r="B79" i="1"/>
  <c r="H78" i="1"/>
  <c r="M78" i="1" s="1"/>
  <c r="B77" i="1"/>
  <c r="B76" i="1"/>
  <c r="H75" i="1"/>
  <c r="M75" i="1" s="1"/>
  <c r="H74" i="1"/>
  <c r="M74" i="1" s="1"/>
  <c r="H73" i="1"/>
  <c r="L73" i="1" s="1"/>
  <c r="B72" i="1"/>
  <c r="B71" i="1"/>
  <c r="M70" i="1"/>
  <c r="H69" i="1"/>
  <c r="M69" i="1" s="1"/>
  <c r="H68" i="1"/>
  <c r="L68" i="1" s="1"/>
  <c r="H67" i="1"/>
  <c r="M67" i="1" s="1"/>
  <c r="B66" i="1"/>
  <c r="B65" i="1"/>
  <c r="B64" i="1"/>
  <c r="B63" i="1"/>
  <c r="H62" i="1"/>
  <c r="M62" i="1" s="1"/>
  <c r="B61" i="1"/>
  <c r="B60" i="1"/>
  <c r="H59" i="1"/>
  <c r="M59" i="1" s="1"/>
  <c r="L58" i="1"/>
  <c r="H58" i="1"/>
  <c r="M58" i="1" s="1"/>
  <c r="B57" i="1"/>
  <c r="B56" i="1"/>
  <c r="H55" i="1"/>
  <c r="L55" i="1" s="1"/>
  <c r="H54" i="1"/>
  <c r="M54" i="1" s="1"/>
  <c r="H53" i="1"/>
  <c r="L53" i="1" s="1"/>
  <c r="B52" i="1"/>
  <c r="B51" i="1"/>
  <c r="H50" i="1"/>
  <c r="M50" i="1" s="1"/>
  <c r="H49" i="1"/>
  <c r="B48" i="1"/>
  <c r="B47" i="1"/>
  <c r="B46" i="1"/>
  <c r="B45" i="1"/>
  <c r="H44" i="1"/>
  <c r="L44" i="1" s="1"/>
  <c r="H43" i="1"/>
  <c r="M43" i="1" s="1"/>
  <c r="H42" i="1"/>
  <c r="L42" i="1" s="1"/>
  <c r="B41" i="1"/>
  <c r="B40" i="1"/>
  <c r="H39" i="1"/>
  <c r="L39" i="1" s="1"/>
  <c r="H38" i="1"/>
  <c r="M38" i="1" s="1"/>
  <c r="H37" i="1"/>
  <c r="L37" i="1" s="1"/>
  <c r="B36" i="1"/>
  <c r="B35" i="1"/>
  <c r="H34" i="1"/>
  <c r="M34" i="1" s="1"/>
  <c r="H33" i="1"/>
  <c r="M33" i="1" s="1"/>
  <c r="H32" i="1"/>
  <c r="M32" i="1" s="1"/>
  <c r="B31" i="1"/>
  <c r="B30" i="1"/>
  <c r="H29" i="1"/>
  <c r="L29" i="1" s="1"/>
  <c r="H28" i="1"/>
  <c r="M28" i="1" s="1"/>
  <c r="B27" i="1"/>
  <c r="B26" i="1"/>
  <c r="H25" i="1"/>
  <c r="M25" i="1" s="1"/>
  <c r="B24" i="1"/>
  <c r="B23" i="1"/>
  <c r="H22" i="1"/>
  <c r="M22" i="1" s="1"/>
  <c r="B21" i="1"/>
  <c r="B20" i="1"/>
  <c r="H19" i="1"/>
  <c r="M19" i="1" s="1"/>
  <c r="B18" i="1"/>
  <c r="B17" i="1"/>
  <c r="H16" i="1"/>
  <c r="M16" i="1" s="1"/>
  <c r="H15" i="1"/>
  <c r="L15" i="1" s="1"/>
  <c r="H14" i="1"/>
  <c r="M14" i="1" s="1"/>
  <c r="B13" i="1"/>
  <c r="B12" i="1"/>
  <c r="H11" i="1"/>
  <c r="M11" i="1" s="1"/>
  <c r="B10" i="1"/>
  <c r="B11" i="1" s="1"/>
  <c r="B9" i="1"/>
  <c r="M29" i="1" l="1"/>
  <c r="N29" i="1" s="1"/>
  <c r="M44" i="1"/>
  <c r="N44" i="1" s="1"/>
  <c r="M223" i="1"/>
  <c r="L326" i="1"/>
  <c r="L450" i="1"/>
  <c r="N450" i="1" s="1"/>
  <c r="M465" i="1"/>
  <c r="M428" i="1"/>
  <c r="L400" i="1"/>
  <c r="N400" i="1" s="1"/>
  <c r="L415" i="1"/>
  <c r="N415" i="1" s="1"/>
  <c r="M88" i="1"/>
  <c r="N88" i="1" s="1"/>
  <c r="L166" i="1"/>
  <c r="N166" i="1" s="1"/>
  <c r="M140" i="1"/>
  <c r="N140" i="1" s="1"/>
  <c r="L431" i="1"/>
  <c r="N431" i="1" s="1"/>
  <c r="M445" i="1"/>
  <c r="N445" i="1" s="1"/>
  <c r="M42" i="1"/>
  <c r="N42" i="1" s="1"/>
  <c r="L164" i="1"/>
  <c r="N164" i="1" s="1"/>
  <c r="L419" i="1"/>
  <c r="N419" i="1" s="1"/>
  <c r="L84" i="1"/>
  <c r="M381" i="1"/>
  <c r="L96" i="1"/>
  <c r="N96" i="1" s="1"/>
  <c r="M86" i="1"/>
  <c r="M102" i="1" s="1"/>
  <c r="L114" i="1"/>
  <c r="L330" i="1"/>
  <c r="N330" i="1" s="1"/>
  <c r="L384" i="1"/>
  <c r="N384" i="1" s="1"/>
  <c r="L125" i="1"/>
  <c r="N125" i="1" s="1"/>
  <c r="N326" i="1"/>
  <c r="L32" i="1"/>
  <c r="M15" i="1"/>
  <c r="N15" i="1" s="1"/>
  <c r="L170" i="1"/>
  <c r="N170" i="1" s="1"/>
  <c r="L183" i="1"/>
  <c r="N183" i="1" s="1"/>
  <c r="L189" i="1"/>
  <c r="N189" i="1" s="1"/>
  <c r="M221" i="1"/>
  <c r="N221" i="1" s="1"/>
  <c r="L230" i="1"/>
  <c r="N230" i="1" s="1"/>
  <c r="L254" i="1"/>
  <c r="N254" i="1" s="1"/>
  <c r="L293" i="1"/>
  <c r="N293" i="1" s="1"/>
  <c r="L306" i="1"/>
  <c r="N306" i="1" s="1"/>
  <c r="L314" i="1"/>
  <c r="N314" i="1" s="1"/>
  <c r="M334" i="1"/>
  <c r="N334" i="1" s="1"/>
  <c r="L352" i="1"/>
  <c r="M357" i="1"/>
  <c r="N357" i="1" s="1"/>
  <c r="M376" i="1"/>
  <c r="N376" i="1" s="1"/>
  <c r="L393" i="1"/>
  <c r="M426" i="1"/>
  <c r="N426" i="1" s="1"/>
  <c r="L504" i="1"/>
  <c r="N504" i="1" s="1"/>
  <c r="L106" i="1"/>
  <c r="L156" i="1"/>
  <c r="N156" i="1" s="1"/>
  <c r="M165" i="1"/>
  <c r="N165" i="1" s="1"/>
  <c r="M199" i="1"/>
  <c r="M237" i="1"/>
  <c r="N237" i="1" s="1"/>
  <c r="L244" i="1"/>
  <c r="N244" i="1" s="1"/>
  <c r="M261" i="1"/>
  <c r="N261" i="1" s="1"/>
  <c r="L264" i="1"/>
  <c r="L310" i="1"/>
  <c r="N310" i="1" s="1"/>
  <c r="L346" i="1"/>
  <c r="N346" i="1" s="1"/>
  <c r="M355" i="1"/>
  <c r="N355" i="1" s="1"/>
  <c r="M396" i="1"/>
  <c r="N396" i="1" s="1"/>
  <c r="L491" i="1"/>
  <c r="N491" i="1" s="1"/>
  <c r="L498" i="1"/>
  <c r="N498" i="1" s="1"/>
  <c r="L524" i="1"/>
  <c r="N524" i="1" s="1"/>
  <c r="L34" i="1"/>
  <c r="N34" i="1" s="1"/>
  <c r="N58" i="1"/>
  <c r="M93" i="1"/>
  <c r="N93" i="1" s="1"/>
  <c r="N114" i="1"/>
  <c r="M195" i="1"/>
  <c r="N223" i="1"/>
  <c r="M225" i="1"/>
  <c r="N225" i="1" s="1"/>
  <c r="M259" i="1"/>
  <c r="N259" i="1" s="1"/>
  <c r="M288" i="1"/>
  <c r="N288" i="1" s="1"/>
  <c r="L294" i="1"/>
  <c r="N294" i="1" s="1"/>
  <c r="M305" i="1"/>
  <c r="N305" i="1" s="1"/>
  <c r="M323" i="1"/>
  <c r="N323" i="1" s="1"/>
  <c r="N428" i="1"/>
  <c r="L433" i="1"/>
  <c r="N39" i="1"/>
  <c r="N91" i="1"/>
  <c r="M37" i="1"/>
  <c r="N37" i="1" s="1"/>
  <c r="M39" i="1"/>
  <c r="M53" i="1"/>
  <c r="N53" i="1" s="1"/>
  <c r="M73" i="1"/>
  <c r="N73" i="1" s="1"/>
  <c r="M153" i="1"/>
  <c r="N153" i="1" s="1"/>
  <c r="M167" i="1"/>
  <c r="N167" i="1" s="1"/>
  <c r="M178" i="1"/>
  <c r="N178" i="1" s="1"/>
  <c r="M180" i="1"/>
  <c r="N180" i="1" s="1"/>
  <c r="M211" i="1"/>
  <c r="M213" i="1"/>
  <c r="N213" i="1" s="1"/>
  <c r="M247" i="1"/>
  <c r="N247" i="1" s="1"/>
  <c r="M249" i="1"/>
  <c r="N249" i="1" s="1"/>
  <c r="M275" i="1"/>
  <c r="M281" i="1"/>
  <c r="M284" i="1" s="1"/>
  <c r="M307" i="1"/>
  <c r="N307" i="1" s="1"/>
  <c r="M313" i="1"/>
  <c r="N313" i="1" s="1"/>
  <c r="M365" i="1"/>
  <c r="N365" i="1" s="1"/>
  <c r="M367" i="1"/>
  <c r="M373" i="1"/>
  <c r="N373" i="1" s="1"/>
  <c r="M386" i="1"/>
  <c r="N386" i="1" s="1"/>
  <c r="M391" i="1"/>
  <c r="N391" i="1" s="1"/>
  <c r="M401" i="1"/>
  <c r="N401" i="1" s="1"/>
  <c r="M408" i="1"/>
  <c r="N408" i="1" s="1"/>
  <c r="M410" i="1"/>
  <c r="N410" i="1" s="1"/>
  <c r="M473" i="1"/>
  <c r="M519" i="1"/>
  <c r="N519" i="1" s="1"/>
  <c r="M521" i="1"/>
  <c r="N521" i="1" s="1"/>
  <c r="N84" i="1"/>
  <c r="L138" i="1"/>
  <c r="N138" i="1" s="1"/>
  <c r="L295" i="1"/>
  <c r="N295" i="1" s="1"/>
  <c r="M312" i="1"/>
  <c r="N312" i="1" s="1"/>
  <c r="N393" i="1"/>
  <c r="N32" i="1"/>
  <c r="N264" i="1"/>
  <c r="N381" i="1"/>
  <c r="N433" i="1"/>
  <c r="M123" i="1"/>
  <c r="N123" i="1" s="1"/>
  <c r="M297" i="1"/>
  <c r="M318" i="1"/>
  <c r="N318" i="1" s="1"/>
  <c r="M342" i="1"/>
  <c r="N342" i="1" s="1"/>
  <c r="L402" i="1"/>
  <c r="N402" i="1" s="1"/>
  <c r="L449" i="1"/>
  <c r="N449" i="1" s="1"/>
  <c r="M460" i="1"/>
  <c r="M499" i="1"/>
  <c r="N499" i="1" s="1"/>
  <c r="L525" i="1"/>
  <c r="N525" i="1" s="1"/>
  <c r="L70" i="1"/>
  <c r="N70" i="1" s="1"/>
  <c r="L50" i="1"/>
  <c r="N50" i="1" s="1"/>
  <c r="M55" i="1"/>
  <c r="N55" i="1" s="1"/>
  <c r="L510" i="1"/>
  <c r="N510" i="1" s="1"/>
  <c r="L507" i="1"/>
  <c r="N507" i="1" s="1"/>
  <c r="L477" i="1"/>
  <c r="N477" i="1" s="1"/>
  <c r="L476" i="1"/>
  <c r="N476" i="1" s="1"/>
  <c r="N473" i="1"/>
  <c r="L471" i="1"/>
  <c r="N471" i="1" s="1"/>
  <c r="L472" i="1"/>
  <c r="N472" i="1" s="1"/>
  <c r="L470" i="1"/>
  <c r="L453" i="1"/>
  <c r="N453" i="1" s="1"/>
  <c r="M423" i="1"/>
  <c r="N423" i="1" s="1"/>
  <c r="L421" i="1"/>
  <c r="N421" i="1" s="1"/>
  <c r="M417" i="1"/>
  <c r="N417" i="1" s="1"/>
  <c r="N352" i="1"/>
  <c r="M345" i="1"/>
  <c r="N345" i="1" s="1"/>
  <c r="L329" i="1"/>
  <c r="N329" i="1" s="1"/>
  <c r="L319" i="1"/>
  <c r="N319" i="1" s="1"/>
  <c r="M256" i="1"/>
  <c r="N256" i="1" s="1"/>
  <c r="L242" i="1"/>
  <c r="N242" i="1" s="1"/>
  <c r="L235" i="1"/>
  <c r="N235" i="1" s="1"/>
  <c r="M240" i="1"/>
  <c r="N240" i="1" s="1"/>
  <c r="N211" i="1"/>
  <c r="M206" i="1"/>
  <c r="N206" i="1" s="1"/>
  <c r="L204" i="1"/>
  <c r="N204" i="1" s="1"/>
  <c r="M173" i="1"/>
  <c r="N173" i="1" s="1"/>
  <c r="L145" i="1"/>
  <c r="N145" i="1" s="1"/>
  <c r="L136" i="1"/>
  <c r="L130" i="1"/>
  <c r="N130" i="1" s="1"/>
  <c r="N106" i="1"/>
  <c r="L109" i="1"/>
  <c r="N109" i="1" s="1"/>
  <c r="L78" i="1"/>
  <c r="N78" i="1" s="1"/>
  <c r="L75" i="1"/>
  <c r="N75" i="1" s="1"/>
  <c r="M68" i="1"/>
  <c r="N68" i="1" s="1"/>
  <c r="M120" i="1"/>
  <c r="B14" i="1"/>
  <c r="B15" i="1" s="1"/>
  <c r="M49" i="1"/>
  <c r="L49" i="1"/>
  <c r="M141" i="1"/>
  <c r="L141" i="1"/>
  <c r="M179" i="1"/>
  <c r="L179" i="1"/>
  <c r="M203" i="1"/>
  <c r="L203" i="1"/>
  <c r="M210" i="1"/>
  <c r="L210" i="1"/>
  <c r="M217" i="1"/>
  <c r="L217" i="1"/>
  <c r="N217" i="1" s="1"/>
  <c r="M224" i="1"/>
  <c r="L224" i="1"/>
  <c r="M231" i="1"/>
  <c r="L231" i="1"/>
  <c r="M243" i="1"/>
  <c r="L243" i="1"/>
  <c r="M248" i="1"/>
  <c r="L248" i="1"/>
  <c r="N248" i="1" s="1"/>
  <c r="M255" i="1"/>
  <c r="L255" i="1"/>
  <c r="M260" i="1"/>
  <c r="L260" i="1"/>
  <c r="M265" i="1"/>
  <c r="L265" i="1"/>
  <c r="M271" i="1"/>
  <c r="L271" i="1"/>
  <c r="N271" i="1" s="1"/>
  <c r="M300" i="1"/>
  <c r="M302" i="1" s="1"/>
  <c r="L300" i="1"/>
  <c r="M351" i="1"/>
  <c r="L351" i="1"/>
  <c r="M377" i="1"/>
  <c r="L377" i="1"/>
  <c r="L54" i="1"/>
  <c r="N54" i="1" s="1"/>
  <c r="L59" i="1"/>
  <c r="N59" i="1" s="1"/>
  <c r="L62" i="1"/>
  <c r="N62" i="1" s="1"/>
  <c r="L92" i="1"/>
  <c r="N92" i="1" s="1"/>
  <c r="L124" i="1"/>
  <c r="N124" i="1" s="1"/>
  <c r="L126" i="1"/>
  <c r="N126" i="1" s="1"/>
  <c r="L129" i="1"/>
  <c r="N129" i="1" s="1"/>
  <c r="L131" i="1"/>
  <c r="N131" i="1" s="1"/>
  <c r="M132" i="1"/>
  <c r="L132" i="1"/>
  <c r="M139" i="1"/>
  <c r="L139" i="1"/>
  <c r="L190" i="1"/>
  <c r="N190" i="1" s="1"/>
  <c r="M229" i="1"/>
  <c r="L229" i="1"/>
  <c r="M236" i="1"/>
  <c r="L236" i="1"/>
  <c r="M241" i="1"/>
  <c r="L241" i="1"/>
  <c r="M253" i="1"/>
  <c r="L253" i="1"/>
  <c r="N253" i="1" s="1"/>
  <c r="L333" i="1"/>
  <c r="N333" i="1" s="1"/>
  <c r="M338" i="1"/>
  <c r="L338" i="1"/>
  <c r="M385" i="1"/>
  <c r="L385" i="1"/>
  <c r="L83" i="1"/>
  <c r="L85" i="1"/>
  <c r="N85" i="1" s="1"/>
  <c r="L87" i="1"/>
  <c r="N87" i="1" s="1"/>
  <c r="L97" i="1"/>
  <c r="N97" i="1" s="1"/>
  <c r="L100" i="1"/>
  <c r="N100" i="1" s="1"/>
  <c r="M146" i="1"/>
  <c r="L146" i="1"/>
  <c r="M152" i="1"/>
  <c r="L152" i="1"/>
  <c r="L188" i="1"/>
  <c r="M222" i="1"/>
  <c r="L222" i="1"/>
  <c r="M407" i="1"/>
  <c r="L407" i="1"/>
  <c r="M464" i="1"/>
  <c r="L464" i="1"/>
  <c r="M495" i="1"/>
  <c r="L495" i="1"/>
  <c r="L11" i="1"/>
  <c r="L14" i="1"/>
  <c r="N14" i="1" s="1"/>
  <c r="L16" i="1"/>
  <c r="N16" i="1" s="1"/>
  <c r="L19" i="1"/>
  <c r="N19" i="1" s="1"/>
  <c r="L22" i="1"/>
  <c r="N22" i="1" s="1"/>
  <c r="L25" i="1"/>
  <c r="N25" i="1" s="1"/>
  <c r="L28" i="1"/>
  <c r="N28" i="1" s="1"/>
  <c r="L33" i="1"/>
  <c r="N33" i="1" s="1"/>
  <c r="L38" i="1"/>
  <c r="N38" i="1" s="1"/>
  <c r="L43" i="1"/>
  <c r="N43" i="1" s="1"/>
  <c r="L67" i="1"/>
  <c r="L69" i="1"/>
  <c r="N69" i="1" s="1"/>
  <c r="L74" i="1"/>
  <c r="N74" i="1" s="1"/>
  <c r="L105" i="1"/>
  <c r="L110" i="1"/>
  <c r="N110" i="1" s="1"/>
  <c r="L113" i="1"/>
  <c r="N113" i="1" s="1"/>
  <c r="L115" i="1"/>
  <c r="N115" i="1" s="1"/>
  <c r="L118" i="1"/>
  <c r="N118" i="1" s="1"/>
  <c r="M137" i="1"/>
  <c r="L137" i="1"/>
  <c r="M144" i="1"/>
  <c r="L144" i="1"/>
  <c r="L161" i="1"/>
  <c r="L193" i="1"/>
  <c r="N193" i="1" s="1"/>
  <c r="M200" i="1"/>
  <c r="L200" i="1"/>
  <c r="M207" i="1"/>
  <c r="L207" i="1"/>
  <c r="M214" i="1"/>
  <c r="L214" i="1"/>
  <c r="M220" i="1"/>
  <c r="L220" i="1"/>
  <c r="M234" i="1"/>
  <c r="L234" i="1"/>
  <c r="M268" i="1"/>
  <c r="L268" i="1"/>
  <c r="M274" i="1"/>
  <c r="L274" i="1"/>
  <c r="N275" i="1"/>
  <c r="L280" i="1"/>
  <c r="L282" i="1"/>
  <c r="N282" i="1" s="1"/>
  <c r="L311" i="1"/>
  <c r="N311" i="1" s="1"/>
  <c r="L335" i="1"/>
  <c r="N335" i="1" s="1"/>
  <c r="M356" i="1"/>
  <c r="L356" i="1"/>
  <c r="M358" i="1"/>
  <c r="L358" i="1"/>
  <c r="N358" i="1" s="1"/>
  <c r="M414" i="1"/>
  <c r="L414" i="1"/>
  <c r="M427" i="1"/>
  <c r="L427" i="1"/>
  <c r="N427" i="1" s="1"/>
  <c r="L492" i="1"/>
  <c r="M135" i="1"/>
  <c r="L135" i="1"/>
  <c r="N136" i="1"/>
  <c r="M149" i="1"/>
  <c r="L149" i="1"/>
  <c r="M198" i="1"/>
  <c r="L198" i="1"/>
  <c r="N199" i="1"/>
  <c r="M205" i="1"/>
  <c r="L205" i="1"/>
  <c r="M212" i="1"/>
  <c r="L212" i="1"/>
  <c r="M226" i="1"/>
  <c r="L226" i="1"/>
  <c r="M250" i="1"/>
  <c r="L250" i="1"/>
  <c r="M287" i="1"/>
  <c r="M290" i="1" s="1"/>
  <c r="L287" i="1"/>
  <c r="M317" i="1"/>
  <c r="L317" i="1"/>
  <c r="M322" i="1"/>
  <c r="L322" i="1"/>
  <c r="M364" i="1"/>
  <c r="L364" i="1"/>
  <c r="M387" i="1"/>
  <c r="L387" i="1"/>
  <c r="M397" i="1"/>
  <c r="L397" i="1"/>
  <c r="N397" i="1" s="1"/>
  <c r="M454" i="1"/>
  <c r="L454" i="1"/>
  <c r="N465" i="1"/>
  <c r="N470" i="1"/>
  <c r="M361" i="1"/>
  <c r="L361" i="1"/>
  <c r="M437" i="1"/>
  <c r="L437" i="1"/>
  <c r="N437" i="1" s="1"/>
  <c r="L341" i="1"/>
  <c r="N341" i="1" s="1"/>
  <c r="M366" i="1"/>
  <c r="L366" i="1"/>
  <c r="N367" i="1"/>
  <c r="L372" i="1"/>
  <c r="L380" i="1"/>
  <c r="N380" i="1" s="1"/>
  <c r="L390" i="1"/>
  <c r="N390" i="1" s="1"/>
  <c r="L392" i="1"/>
  <c r="N392" i="1" s="1"/>
  <c r="M420" i="1"/>
  <c r="L420" i="1"/>
  <c r="M422" i="1"/>
  <c r="L422" i="1"/>
  <c r="N422" i="1" s="1"/>
  <c r="M432" i="1"/>
  <c r="L432" i="1"/>
  <c r="M446" i="1"/>
  <c r="L446" i="1"/>
  <c r="N446" i="1" s="1"/>
  <c r="M479" i="1"/>
  <c r="M511" i="1"/>
  <c r="L511" i="1"/>
  <c r="L520" i="1"/>
  <c r="N520" i="1" s="1"/>
  <c r="M411" i="1"/>
  <c r="L411" i="1"/>
  <c r="M418" i="1"/>
  <c r="L418" i="1"/>
  <c r="N418" i="1" s="1"/>
  <c r="M461" i="1"/>
  <c r="L461" i="1"/>
  <c r="M514" i="1"/>
  <c r="L514" i="1"/>
  <c r="N514" i="1" s="1"/>
  <c r="M409" i="1"/>
  <c r="L409" i="1"/>
  <c r="M416" i="1"/>
  <c r="L416" i="1"/>
  <c r="M434" i="1"/>
  <c r="L434" i="1"/>
  <c r="N434" i="1" s="1"/>
  <c r="M440" i="1"/>
  <c r="L440" i="1"/>
  <c r="M459" i="1"/>
  <c r="L459" i="1"/>
  <c r="N460" i="1"/>
  <c r="N86" i="1" l="1"/>
  <c r="N226" i="1"/>
  <c r="N260" i="1"/>
  <c r="N231" i="1"/>
  <c r="M64" i="1"/>
  <c r="L467" i="1"/>
  <c r="N281" i="1"/>
  <c r="M467" i="1"/>
  <c r="N338" i="1"/>
  <c r="N236" i="1"/>
  <c r="M46" i="1"/>
  <c r="M185" i="1"/>
  <c r="L185" i="1"/>
  <c r="L479" i="1"/>
  <c r="N416" i="1"/>
  <c r="N322" i="1"/>
  <c r="N214" i="1"/>
  <c r="L456" i="1"/>
  <c r="M501" i="1"/>
  <c r="N440" i="1"/>
  <c r="N461" i="1"/>
  <c r="N432" i="1"/>
  <c r="M404" i="1"/>
  <c r="L297" i="1"/>
  <c r="N205" i="1"/>
  <c r="N274" i="1"/>
  <c r="N152" i="1"/>
  <c r="N139" i="1"/>
  <c r="M80" i="1"/>
  <c r="M527" i="1"/>
  <c r="M175" i="1"/>
  <c r="N511" i="1"/>
  <c r="L516" i="1"/>
  <c r="M516" i="1"/>
  <c r="N495" i="1"/>
  <c r="M456" i="1"/>
  <c r="N409" i="1"/>
  <c r="M348" i="1"/>
  <c r="L348" i="1"/>
  <c r="N212" i="1"/>
  <c r="N203" i="1"/>
  <c r="N141" i="1"/>
  <c r="M158" i="1"/>
  <c r="L120" i="1"/>
  <c r="N105" i="1"/>
  <c r="L80" i="1"/>
  <c r="N67" i="1"/>
  <c r="B16" i="1"/>
  <c r="B19" i="1" s="1"/>
  <c r="N459" i="1"/>
  <c r="L527" i="1"/>
  <c r="L290" i="1"/>
  <c r="N287" i="1"/>
  <c r="L277" i="1"/>
  <c r="N198" i="1"/>
  <c r="L442" i="1"/>
  <c r="N407" i="1"/>
  <c r="L195" i="1"/>
  <c r="N188" i="1"/>
  <c r="L102" i="1"/>
  <c r="N83" i="1"/>
  <c r="N527" i="1"/>
  <c r="L369" i="1"/>
  <c r="N351" i="1"/>
  <c r="L64" i="1"/>
  <c r="N49" i="1"/>
  <c r="L158" i="1"/>
  <c r="L404" i="1"/>
  <c r="N372" i="1"/>
  <c r="N411" i="1"/>
  <c r="N366" i="1"/>
  <c r="N454" i="1"/>
  <c r="N364" i="1"/>
  <c r="N297" i="1"/>
  <c r="M277" i="1"/>
  <c r="N149" i="1"/>
  <c r="N135" i="1"/>
  <c r="N492" i="1"/>
  <c r="L501" i="1"/>
  <c r="L284" i="1"/>
  <c r="N280" i="1"/>
  <c r="N268" i="1"/>
  <c r="N220" i="1"/>
  <c r="N200" i="1"/>
  <c r="N137" i="1"/>
  <c r="L46" i="1"/>
  <c r="N11" i="1"/>
  <c r="M442" i="1"/>
  <c r="N385" i="1"/>
  <c r="N241" i="1"/>
  <c r="N229" i="1"/>
  <c r="M369" i="1"/>
  <c r="N420" i="1"/>
  <c r="N361" i="1"/>
  <c r="N479" i="1"/>
  <c r="N387" i="1"/>
  <c r="N317" i="1"/>
  <c r="N250" i="1"/>
  <c r="N414" i="1"/>
  <c r="N356" i="1"/>
  <c r="N234" i="1"/>
  <c r="N207" i="1"/>
  <c r="N161" i="1"/>
  <c r="L175" i="1"/>
  <c r="N144" i="1"/>
  <c r="N464" i="1"/>
  <c r="N222" i="1"/>
  <c r="N146" i="1"/>
  <c r="N132" i="1"/>
  <c r="N377" i="1"/>
  <c r="L302" i="1"/>
  <c r="N300" i="1"/>
  <c r="N265" i="1"/>
  <c r="N255" i="1"/>
  <c r="N243" i="1"/>
  <c r="N224" i="1"/>
  <c r="N210" i="1"/>
  <c r="N179" i="1"/>
  <c r="M529" i="1" l="1"/>
  <c r="N46" i="1"/>
  <c r="N467" i="1"/>
  <c r="N348" i="1"/>
  <c r="N456" i="1"/>
  <c r="N516" i="1"/>
  <c r="L529" i="1"/>
  <c r="M481" i="1"/>
  <c r="L481" i="1"/>
  <c r="N501" i="1"/>
  <c r="N195" i="1"/>
  <c r="N284" i="1"/>
  <c r="N64" i="1"/>
  <c r="N277" i="1"/>
  <c r="N175" i="1"/>
  <c r="N102" i="1"/>
  <c r="N442" i="1"/>
  <c r="N158" i="1"/>
  <c r="N120" i="1"/>
  <c r="N302" i="1"/>
  <c r="N80" i="1"/>
  <c r="N185" i="1"/>
  <c r="N404" i="1"/>
  <c r="B22" i="1"/>
  <c r="N369" i="1"/>
  <c r="N290" i="1"/>
  <c r="N529" i="1" l="1"/>
  <c r="N530" i="1" s="1"/>
  <c r="N531" i="1" s="1"/>
  <c r="N481" i="1"/>
  <c r="N482" i="1" s="1"/>
  <c r="B25" i="1"/>
  <c r="N485" i="1" l="1"/>
  <c r="N486" i="1"/>
  <c r="N483" i="1"/>
  <c r="M3" i="1"/>
  <c r="N484" i="1"/>
  <c r="B28" i="1"/>
  <c r="M4" i="1" l="1"/>
  <c r="M6" i="1" s="1"/>
  <c r="N487" i="1"/>
  <c r="B29" i="1"/>
  <c r="B32" i="1"/>
  <c r="B33" i="1" l="1"/>
  <c r="B34" i="1" s="1"/>
  <c r="B37" i="1" l="1"/>
  <c r="B38" i="1" s="1"/>
  <c r="B39" i="1" s="1"/>
  <c r="B42" i="1" s="1"/>
  <c r="B43" i="1" s="1"/>
  <c r="B44" i="1" s="1"/>
  <c r="B49" i="1" s="1"/>
  <c r="B50" i="1" s="1"/>
  <c r="B53" i="1" s="1"/>
  <c r="B54" i="1" s="1"/>
  <c r="B55" i="1" s="1"/>
  <c r="B58" i="1" s="1"/>
  <c r="B59" i="1" s="1"/>
  <c r="B62" i="1" s="1"/>
  <c r="B67" i="1" s="1"/>
  <c r="B68" i="1" s="1"/>
  <c r="B69" i="1" s="1"/>
  <c r="B70" i="1" s="1"/>
  <c r="B73" i="1" s="1"/>
  <c r="B74" i="1" s="1"/>
  <c r="B75" i="1" s="1"/>
  <c r="B78" i="1" s="1"/>
  <c r="B83" i="1" s="1"/>
  <c r="B84" i="1" s="1"/>
  <c r="B85" i="1" s="1"/>
  <c r="B86" i="1" s="1"/>
  <c r="B87" i="1" s="1"/>
  <c r="B88" i="1" s="1"/>
  <c r="B91" i="1" s="1"/>
  <c r="B92" i="1" s="1"/>
  <c r="B93" i="1" s="1"/>
  <c r="B96" i="1" s="1"/>
  <c r="B97" i="1" s="1"/>
  <c r="B100" i="1" s="1"/>
  <c r="B105" i="1" s="1"/>
  <c r="B106" i="1" s="1"/>
  <c r="B109" i="1" s="1"/>
  <c r="B110" i="1" s="1"/>
  <c r="B113" i="1" s="1"/>
  <c r="B114" i="1" s="1"/>
  <c r="B115" i="1" s="1"/>
  <c r="B118" i="1" s="1"/>
  <c r="B123" i="1" s="1"/>
  <c r="B124" i="1" s="1"/>
  <c r="B125" i="1" s="1"/>
  <c r="B126" i="1" s="1"/>
  <c r="B129" i="1" s="1"/>
  <c r="B130" i="1" s="1"/>
  <c r="B131" i="1" s="1"/>
  <c r="B132" i="1" s="1"/>
  <c r="B135" i="1" s="1"/>
  <c r="B136" i="1" s="1"/>
  <c r="B137" i="1" s="1"/>
  <c r="B138" i="1" s="1"/>
  <c r="B139" i="1" s="1"/>
  <c r="B140" i="1" s="1"/>
  <c r="B141" i="1" s="1"/>
  <c r="B144" i="1" s="1"/>
  <c r="B145" i="1" s="1"/>
  <c r="B146" i="1" s="1"/>
  <c r="B149" i="1" s="1"/>
  <c r="B152" i="1" s="1"/>
  <c r="B153" i="1" s="1"/>
  <c r="B156" i="1" s="1"/>
  <c r="B161" i="1" s="1"/>
  <c r="B164" i="1" s="1"/>
  <c r="B165" i="1" s="1"/>
  <c r="B166" i="1" s="1"/>
  <c r="B167" i="1" s="1"/>
  <c r="B170" i="1" s="1"/>
  <c r="B173" i="1" s="1"/>
  <c r="B178" i="1" s="1"/>
  <c r="B179" i="1" s="1"/>
  <c r="B180" i="1" s="1"/>
  <c r="B183" i="1" s="1"/>
  <c r="B188" i="1" s="1"/>
  <c r="B189" i="1" s="1"/>
  <c r="B190" i="1" s="1"/>
  <c r="B193" i="1" s="1"/>
  <c r="B198" i="1" s="1"/>
  <c r="B199" i="1" s="1"/>
  <c r="B200" i="1" s="1"/>
  <c r="B203" i="1" s="1"/>
  <c r="B204" i="1" s="1"/>
  <c r="B205" i="1" s="1"/>
  <c r="B206" i="1" s="1"/>
  <c r="B207" i="1" s="1"/>
  <c r="B210" i="1" s="1"/>
  <c r="B211" i="1" s="1"/>
  <c r="B212" i="1" s="1"/>
  <c r="B213" i="1" s="1"/>
  <c r="B214" i="1" s="1"/>
  <c r="B217" i="1" s="1"/>
  <c r="B220" i="1" s="1"/>
  <c r="B221" i="1" s="1"/>
  <c r="B222" i="1" s="1"/>
  <c r="B223" i="1" s="1"/>
  <c r="B224" i="1" s="1"/>
  <c r="B225" i="1" s="1"/>
  <c r="B226" i="1" s="1"/>
  <c r="B229" i="1" s="1"/>
  <c r="B230" i="1" s="1"/>
  <c r="B231" i="1" s="1"/>
  <c r="B234" i="1" s="1"/>
  <c r="B235" i="1" s="1"/>
  <c r="B236" i="1" s="1"/>
  <c r="B237" i="1" s="1"/>
  <c r="B240" i="1" s="1"/>
  <c r="B241" i="1" s="1"/>
  <c r="B242" i="1" s="1"/>
  <c r="B243" i="1" s="1"/>
  <c r="B244" i="1" s="1"/>
  <c r="B247" i="1" s="1"/>
  <c r="B248" i="1" s="1"/>
  <c r="B249" i="1" s="1"/>
  <c r="B250" i="1" s="1"/>
  <c r="B253" i="1" s="1"/>
  <c r="B254" i="1" s="1"/>
  <c r="B255" i="1" s="1"/>
  <c r="B256" i="1" s="1"/>
  <c r="B259" i="1" s="1"/>
  <c r="B260" i="1" s="1"/>
  <c r="B261" i="1" s="1"/>
  <c r="B264" i="1" s="1"/>
  <c r="B265" i="1" s="1"/>
  <c r="B268" i="1" s="1"/>
  <c r="B271" i="1" s="1"/>
  <c r="B274" i="1" s="1"/>
  <c r="B275" i="1" s="1"/>
  <c r="B280" i="1" s="1"/>
  <c r="B281" i="1" s="1"/>
  <c r="B282" i="1" s="1"/>
  <c r="B287" i="1" s="1"/>
  <c r="B288" i="1" s="1"/>
  <c r="B293" i="1" s="1"/>
  <c r="B294" i="1" s="1"/>
  <c r="B295" i="1" s="1"/>
  <c r="B300" i="1" s="1"/>
  <c r="B305" i="1" s="1"/>
  <c r="B306" i="1" s="1"/>
  <c r="B307" i="1" s="1"/>
  <c r="B310" i="1" s="1"/>
  <c r="B311" i="1" s="1"/>
  <c r="B312" i="1" s="1"/>
  <c r="B313" i="1" s="1"/>
  <c r="B314" i="1" s="1"/>
  <c r="B317" i="1" s="1"/>
  <c r="B318" i="1" s="1"/>
  <c r="B319" i="1" s="1"/>
  <c r="B322" i="1" s="1"/>
  <c r="B323" i="1" s="1"/>
  <c r="B326" i="1" s="1"/>
  <c r="B329" i="1" s="1"/>
  <c r="B330" i="1" s="1"/>
  <c r="B333" i="1" s="1"/>
  <c r="B334" i="1" s="1"/>
  <c r="B335" i="1" s="1"/>
  <c r="B338" i="1" s="1"/>
  <c r="B341" i="1" s="1"/>
  <c r="B342" i="1" s="1"/>
  <c r="B345" i="1" s="1"/>
  <c r="B346" i="1" s="1"/>
  <c r="B351" i="1" s="1"/>
  <c r="B352" i="1" s="1"/>
  <c r="B355" i="1" s="1"/>
  <c r="B356" i="1" s="1"/>
  <c r="B357" i="1" s="1"/>
  <c r="B358" i="1" s="1"/>
  <c r="B361" i="1" s="1"/>
  <c r="B364" i="1" s="1"/>
  <c r="B365" i="1" s="1"/>
  <c r="B366" i="1" s="1"/>
  <c r="B367" i="1" s="1"/>
  <c r="B372" i="1" s="1"/>
  <c r="B373" i="1" s="1"/>
  <c r="B376" i="1" s="1"/>
  <c r="B377" i="1" s="1"/>
  <c r="B380" i="1" s="1"/>
  <c r="B381" i="1" s="1"/>
  <c r="B384" i="1" s="1"/>
  <c r="B385" i="1" s="1"/>
  <c r="B386" i="1" s="1"/>
  <c r="B387" i="1" s="1"/>
  <c r="B390" i="1" s="1"/>
  <c r="B391" i="1" s="1"/>
  <c r="B392" i="1" s="1"/>
  <c r="B393" i="1" s="1"/>
  <c r="B396" i="1" s="1"/>
  <c r="B397" i="1" s="1"/>
  <c r="B400" i="1" s="1"/>
  <c r="B401" i="1" s="1"/>
  <c r="B402" i="1" s="1"/>
  <c r="B407" i="1" s="1"/>
  <c r="B408" i="1" s="1"/>
  <c r="B409" i="1" s="1"/>
  <c r="B410" i="1" s="1"/>
  <c r="B411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6" i="1" s="1"/>
  <c r="B427" i="1" s="1"/>
  <c r="B428" i="1" s="1"/>
  <c r="B431" i="1" s="1"/>
  <c r="B432" i="1" s="1"/>
  <c r="B433" i="1" s="1"/>
  <c r="B434" i="1" s="1"/>
  <c r="B437" i="1" s="1"/>
  <c r="B440" i="1" s="1"/>
  <c r="B445" i="1" s="1"/>
  <c r="B446" i="1" s="1"/>
  <c r="B449" i="1" s="1"/>
  <c r="B450" i="1" s="1"/>
  <c r="B453" i="1" s="1"/>
  <c r="B454" i="1" s="1"/>
  <c r="B459" i="1" s="1"/>
  <c r="B460" i="1" s="1"/>
  <c r="B461" i="1" s="1"/>
  <c r="B464" i="1" s="1"/>
  <c r="B465" i="1" s="1"/>
  <c r="B470" i="1" s="1"/>
  <c r="B471" i="1" s="1"/>
  <c r="B472" i="1" s="1"/>
  <c r="B473" i="1" s="1"/>
  <c r="B476" i="1" s="1"/>
  <c r="B477" i="1" s="1"/>
  <c r="B491" i="1" s="1"/>
  <c r="B492" i="1" s="1"/>
  <c r="B495" i="1" s="1"/>
  <c r="B498" i="1" s="1"/>
  <c r="B499" i="1" s="1"/>
  <c r="B504" i="1" s="1"/>
  <c r="B507" i="1" s="1"/>
  <c r="B510" i="1" s="1"/>
  <c r="B511" i="1" s="1"/>
  <c r="B514" i="1" s="1"/>
  <c r="B519" i="1" s="1"/>
  <c r="B520" i="1" s="1"/>
  <c r="B521" i="1" s="1"/>
  <c r="B524" i="1" s="1"/>
  <c r="B525" i="1" s="1"/>
</calcChain>
</file>

<file path=xl/sharedStrings.xml><?xml version="1.0" encoding="utf-8"?>
<sst xmlns="http://schemas.openxmlformats.org/spreadsheetml/2006/main" count="1001" uniqueCount="695">
  <si>
    <t>AMOUNT</t>
  </si>
  <si>
    <t>PROJECT:</t>
  </si>
  <si>
    <t>CITY OF LYTLE, REMOTE WATER WELL NO. 5 (CSB#2026-08-02), incl. Addendum No. 1 (8/20/2026)</t>
  </si>
  <si>
    <t>Subtotal</t>
  </si>
  <si>
    <t>Over &amp; Profit</t>
  </si>
  <si>
    <t>LOCATION:</t>
  </si>
  <si>
    <t>14865 W FM 2790 S, Lytle (Medina County), TX 78052</t>
  </si>
  <si>
    <t>Total</t>
  </si>
  <si>
    <t>S#</t>
  </si>
  <si>
    <t>Dwg.</t>
  </si>
  <si>
    <t>BID ITEM</t>
  </si>
  <si>
    <t>DESCRIPTION</t>
  </si>
  <si>
    <t>QTY.</t>
  </si>
  <si>
    <t>Wastage</t>
  </si>
  <si>
    <t>Qty w/ Waste</t>
  </si>
  <si>
    <t>UNIT</t>
  </si>
  <si>
    <t>UNIT LABOR COST</t>
  </si>
  <si>
    <t>UNIT MATERIAL
COST</t>
  </si>
  <si>
    <t>TOTAL LABOR COST</t>
  </si>
  <si>
    <t>TOTAL MATERIAL
COST</t>
  </si>
  <si>
    <t>TOTAL COST</t>
  </si>
  <si>
    <t>BID ITEM 1: MOBILIZATION &amp; GENERAL CONDITIONS</t>
  </si>
  <si>
    <t>MOBILIZATION</t>
  </si>
  <si>
    <t>Spec 01502</t>
  </si>
  <si>
    <t>Mobilization / demobilization of all trades, well drilling rig, service rig &amp; crane (bid form cap: max 5% of Total Base Bid)</t>
  </si>
  <si>
    <t>LS</t>
  </si>
  <si>
    <t>PROJECT MANAGEMENT &amp; SUPERVISION</t>
  </si>
  <si>
    <t>Spec 01010, 01270</t>
  </si>
  <si>
    <t>Project management, coordination with City, Engineer (Cobb Fendley), Well No. 4 operator &amp; utilities (AEP/POCO, gas co.)</t>
  </si>
  <si>
    <t>Spec 01010; Sp. Cond. III</t>
  </si>
  <si>
    <t>Full-time superintendent / site supervision (max 250 calendar days to substantial completion per Bid Form)</t>
  </si>
  <si>
    <t>MO</t>
  </si>
  <si>
    <t>Construction schedule, progress meetings &amp; monthly pay applications</t>
  </si>
  <si>
    <t>SURVEY &amp; LAYOUT</t>
  </si>
  <si>
    <t>Sp. Cond. II; Bid Form (k)</t>
  </si>
  <si>
    <t>Construction staking &amp; layout by licensed surveyor (site, building, fence, 1,080 LF collection line, well location Lat 29°16'42.55" / Long 98°48'19.55")</t>
  </si>
  <si>
    <t>SUBMITTALS</t>
  </si>
  <si>
    <t>Spec 01330, 01340</t>
  </si>
  <si>
    <t>Submittals, shop drawings, product data &amp; samples (incl. well materials, pump curves, chlorination 5 sets per WP-240 §8.01)</t>
  </si>
  <si>
    <t>PERMITS</t>
  </si>
  <si>
    <t>Sh 2 Gen Note 3; Spec 13200 §1.03-H</t>
  </si>
  <si>
    <t>Permits: Medina County ROW/culvert &amp; floodplain, TxDOT 72-hr notice, TDLR/TCEQ well filings, EAA well construction coordination, mud/fluids disposal permits</t>
  </si>
  <si>
    <t>TESTING &amp; SPECIAL INSPECTIONS</t>
  </si>
  <si>
    <t>Sh 3 Str Gen Info 6-7; Spec 01450, 01454</t>
  </si>
  <si>
    <t>Construction materials testing by contractor-furnished lab (concrete cylinders, compaction/proctors, masonry unit &amp; grout per Sh 3 CMU Note 10)</t>
  </si>
  <si>
    <t>Sh 3 Gen Str Note 10; Spec 01452</t>
  </si>
  <si>
    <t>Special inspection coordination (rebar placement, concrete pours, post-installed anchors, masonry per TMS 402 Tbl 1.18.3)</t>
  </si>
  <si>
    <t>TEMPORARY FACILITIES</t>
  </si>
  <si>
    <t>Spec 01504</t>
  </si>
  <si>
    <t>Field office / storage container on 40' x 60' contractor laydown area (Sh 5)</t>
  </si>
  <si>
    <t>Sh 2 TCEQ Note 5; Spec 13200 §2.02-D</t>
  </si>
  <si>
    <t>Temporary toilet, sealed, leak-proof type only (none within 150 ft of well unless sealed type)</t>
  </si>
  <si>
    <t>Spec 01504; Addendum 1 Clar. 1</t>
  </si>
  <si>
    <t>Temporary power &amp; construction lighting (all lights aimed away from nearby residents per Addendum 1)</t>
  </si>
  <si>
    <t>TEMPORARY CONTROLS (SECURITY, TRAFFIC &amp; DUST)</t>
  </si>
  <si>
    <t>Sh 2 Gen Note 10; Spec 01504</t>
  </si>
  <si>
    <t>Temporary site security fencing / barricades during darkness &amp; periods of inactivity</t>
  </si>
  <si>
    <t>Spec 01555; Sh 2 Gen Note 13</t>
  </si>
  <si>
    <t>Traffic control at CR 5714 driveway &amp; FM 2790 frontage per TxMUTCD Part VI (signs, flagger during deliveries/rig moves)</t>
  </si>
  <si>
    <t>Dust control &amp; daily site cleanup</t>
  </si>
  <si>
    <t>CLOSEOUT &amp; WARRANTY</t>
  </si>
  <si>
    <t>Spec 01770, 01785</t>
  </si>
  <si>
    <t>Project record (as-built) drawings, well records &amp; closeout documents</t>
  </si>
  <si>
    <t>Spec 13200 §1.04-C; WP-240 §11.01</t>
  </si>
  <si>
    <t>Operation &amp; maintenance manuals (3 copies well/pump; 4 copies chlorination)</t>
  </si>
  <si>
    <t>Spec 01770; 13200 §3.30</t>
  </si>
  <si>
    <t>Final cleaning, punch list &amp; one-year warranty administration</t>
  </si>
  <si>
    <t>BID ITEM 2: SWPPP IN ACCORDANCE WITH TPDES REQUIREMENTS</t>
  </si>
  <si>
    <t>SWPPP DOCUMENTATION, INSPECTION &amp; MAINTENANCE</t>
  </si>
  <si>
    <t>Spec 01570</t>
  </si>
  <si>
    <t>SWP3 preparation, TPDES CGP (TXR150000) Notice of Intent (NOI), site notice &amp; Notice of Termination (NOT)</t>
  </si>
  <si>
    <t>SWPPP inspections, reporting &amp; BMP maintenance throughout project duration</t>
  </si>
  <si>
    <t>SILT FENCE, INLET PROTECTION &amp; ROCK FILTER DAMS</t>
  </si>
  <si>
    <t>Sh 8 (extent of grading); Spec 01570</t>
  </si>
  <si>
    <t>Reinforced filter fabric barrier (silt fence), downslope perimeter of well-site grading limits &amp; collection line corridor</t>
  </si>
  <si>
    <t>LF</t>
  </si>
  <si>
    <t>Sh 8 &amp; 19; Spec 01570</t>
  </si>
  <si>
    <t>Inlet protection barrier at 12" CMP culvert inlet/outlet (CR 5714 roadside ditch)</t>
  </si>
  <si>
    <t>EA</t>
  </si>
  <si>
    <t>Sh 8; Spec 01570</t>
  </si>
  <si>
    <t>Rock filter dam, roadside ditch downstream of site (match existing ditch flowline)</t>
  </si>
  <si>
    <t>STABILIZED CONSTRUCTION ACCESS &amp; WASHOUT</t>
  </si>
  <si>
    <t>Sh 5; Spec 01575</t>
  </si>
  <si>
    <t>Stabilized construction access at CR 5714 drive (approx. 20' x 50', rock over geotextile) incl. maintenance</t>
  </si>
  <si>
    <t>Concrete truck washout pit (lined)</t>
  </si>
  <si>
    <t>BMP REMOVAL</t>
  </si>
  <si>
    <t>Spec 01570; 13200 §1.02-C/D; Addendum 1 Clar. 4</t>
  </si>
  <si>
    <t>Removal of temporary BMPs at final stabilization</t>
  </si>
  <si>
    <t>FENCE LINE (FABRIC, POSTS, FOOTINGS &amp; SLATS)</t>
  </si>
  <si>
    <t>Sh 5, 18; Spec 02821</t>
  </si>
  <si>
    <t>Sh 18 (Site Perimeter Chain Link Fencing)</t>
  </si>
  <si>
    <t>2-3/8" OD line posts @ 10'-0" max in 9" dia x 3'-0" Class "CB" concrete footings, domed</t>
  </si>
  <si>
    <t>Sh 18</t>
  </si>
  <si>
    <t>2-7/8" OD terminal / corner / pull posts with 1-5/8" braces &amp; 3/8" truss rods, 12" dia concrete footings</t>
  </si>
  <si>
    <t>Spec 02821 §2.01-J</t>
  </si>
  <si>
    <t>1-1/8" dark green PVC privacy slats, entire fence except gates (6' ht)</t>
  </si>
  <si>
    <t>SF</t>
  </si>
  <si>
    <t>16' VEHICLE GATE &amp; 10' SWING GATE</t>
  </si>
  <si>
    <t>Sh 18 (Typical Double Vehicle Gate)</t>
  </si>
  <si>
    <t>4" Sch 40 gate posts in 18" dia concrete footings</t>
  </si>
  <si>
    <t>Sh 5, 18</t>
  </si>
  <si>
    <t>16'-0" double swing vehicle gate (2 leaves), 1.90" OD frame, 180° hinges, drop rod, center stop, latch &amp; padlock (3 keys)</t>
  </si>
  <si>
    <t>Sh 5, 18 (Security Fence and Gate)</t>
  </si>
  <si>
    <t>10'-0" swing gate at electrical service area, 1.90" OD frame, Type 71 latch &amp; padlock (3 keys)</t>
  </si>
  <si>
    <t>SIGNAGE</t>
  </si>
  <si>
    <t>Sh 18 (14"x10" Typical Danger Signage); Sh 2 TCEQ Note 14</t>
  </si>
  <si>
    <t>14"x10" "DANGER - CHLORINE" and "DANGER - HIGH VOLTAGE" signs &amp; site ID signage on fence/gates per City &amp; TCEQ</t>
  </si>
  <si>
    <t>BID ITEM 5: 12-INCH WATER LINE (WELL COLLECTION LINE) (1,080 LF)</t>
  </si>
  <si>
    <t>12" C900 PIPE INSTALLATION (TRENCH, BEDDING, PIPE &amp; BACKFILL)</t>
  </si>
  <si>
    <t>Sh 17 (Bedding &amp; Backfill); Spec 02317, 02320</t>
  </si>
  <si>
    <t>Trench excavation, 4' min. cover (Sh 2 Water Note 11), approx. 2.5' W x 5.6' D</t>
  </si>
  <si>
    <t>CY</t>
  </si>
  <si>
    <t>Sh 17; Spec 02320</t>
  </si>
  <si>
    <t>Pipe embedment / bedding material (6" below to 12" above pipe)</t>
  </si>
  <si>
    <t>Sh 4, 5; Sh 2 Water Note 2; Spec 02506</t>
  </si>
  <si>
    <t>12" AWWA C900 DR-18 PVC (blue) pressure pipe, push-on joints, Well 5 to Well 4</t>
  </si>
  <si>
    <t>Sh 17; Spec 02317</t>
  </si>
  <si>
    <t>Trench backfill with select native, compacted in lifts</t>
  </si>
  <si>
    <t>Sh 2 Gen Note 11; Spec 02260</t>
  </si>
  <si>
    <t>Trench safety system (OSHA 29 CFR 1926 Subpart P) for trenches ≥5' deep</t>
  </si>
  <si>
    <t>Standard practice (not detailed)</t>
  </si>
  <si>
    <t>#12 AWG tracer wire &amp; detectable warning tape over PVC line</t>
  </si>
  <si>
    <t>FITTINGS &amp; THRUST RESTRAINT</t>
  </si>
  <si>
    <t>Sh 5 ((2) 12" 45° bends, M.J.); Spec 02501</t>
  </si>
  <si>
    <t>12" x 45° DI compact bends, MJ, cement-mortar lined (ANSI A21.53, 250 psi) with MJ restraint glands</t>
  </si>
  <si>
    <t>Sh 17 (Thrust Block Detail 4"-12")</t>
  </si>
  <si>
    <t>Concrete thrust blocks at 12" 45° bends (Class B, against undisturbed soil)</t>
  </si>
  <si>
    <t>Sh 9 (Item 13/15) to PVC transition</t>
  </si>
  <si>
    <t>12" DI flange x MJ / PVC transition adapter at well header discharge</t>
  </si>
  <si>
    <t>TESTING &amp; DISINFECTION</t>
  </si>
  <si>
    <t>Sh 2 Water Note 10; Spec 02515</t>
  </si>
  <si>
    <t>Hydrostatic testing of 12" collection line (entire footage)</t>
  </si>
  <si>
    <t>Sh 2 Water Note 7, Hyper-Chlor Notes; Spec 02514</t>
  </si>
  <si>
    <t>Disinfection (AWWA C651), flushing &amp; dechlorination (AWWA C655) incl. bacteriological samples (1 per 1,000 LF = 2 min.)</t>
  </si>
  <si>
    <t>EXISTING UTILITY CROSSINGS</t>
  </si>
  <si>
    <t>Sh 4 &amp; 7 (exist. gravel drive, 3" gas line, overhead elec.)</t>
  </si>
  <si>
    <t>Crossings / protection of existing utilities &amp; gravel drive along route; potholing at points of crossing (Sh 2 Gen Note 4)</t>
  </si>
  <si>
    <t>BID ITEM 6: SITE RESTORATION, HYDRO-MULCH SEEDING &amp; REGRADING</t>
  </si>
  <si>
    <t>CLEARING &amp; GRUBBING</t>
  </si>
  <si>
    <t>Sh 8 (extent of proposed grading); Spec 02201</t>
  </si>
  <si>
    <t>Clearing, grubbing &amp; stripping (tilled agricultural field) within limits of grading at Well 5 site</t>
  </si>
  <si>
    <t>AC</t>
  </si>
  <si>
    <t>Sh 4 &amp; 7; Spec 02201</t>
  </si>
  <si>
    <t>Clearing &amp; grubbing along 12" collection line corridor (±1,080 LF x 20' construction width)</t>
  </si>
  <si>
    <t>GRADING &amp; FILL</t>
  </si>
  <si>
    <t>Sh 8; Sh 2 Grading Notes; Spec 02201</t>
  </si>
  <si>
    <t>Rough &amp; fine grading to finished grades (FG 769.10 to 771.25), -5.0% from high point to EG, positive drainage; well head -2% min for 5'-0" (Sh 8 Note 1)</t>
  </si>
  <si>
    <t>SY</t>
  </si>
  <si>
    <t>Sh 8; Spec 02201</t>
  </si>
  <si>
    <t>Embankment / import fill to raise well pad &amp; building area to FG 771.00 (cut/fill not balanced on plans, verify with topo)</t>
  </si>
  <si>
    <t>SEEDING &amp; ESTABLISHMENT</t>
  </si>
  <si>
    <t>Spec 01740, 02921</t>
  </si>
  <si>
    <t>Hydro-mulch seeding (Bermuda/Rye per season), fertilizer 10-20-10, mulch &amp; tackifier, all disturbed areas at Well 5 site</t>
  </si>
  <si>
    <t>Hydro-mulch seeding, 12" collection line corridor &amp; Well No. 4 disturbed areas</t>
  </si>
  <si>
    <t>Spec 02921</t>
  </si>
  <si>
    <t>Vegetative watering until establishment (90% coverage)</t>
  </si>
  <si>
    <t>RESTORATION OF EXISTING FEATURES</t>
  </si>
  <si>
    <t>Sh 2 Gen Note 8; Spec 01740</t>
  </si>
  <si>
    <t>Restoration of existing ditches, drives, fences &amp; ROW disturbed by construction to existing or better condition</t>
  </si>
  <si>
    <t>BID ITEM 7: CHLORINE DISINFECTION IN BUILDING (WP-240)</t>
  </si>
  <si>
    <t>CHLORINATORS &amp; VACUUM REGULATORS</t>
  </si>
  <si>
    <t>WP-240 §2.01-A; Sh 12 Rev. (CL-1, CL-2)</t>
  </si>
  <si>
    <t>W&amp;T Series S10K remote vacuum chlorinators, 50 PPD rotameters &amp; injector throats, manual rate / auto start-stop, 5 mg/L, 10:1 turndown (CL-1 duty + CL-2 backup)</t>
  </si>
  <si>
    <t>WP-240 §2.01-B</t>
  </si>
  <si>
    <t>W&amp;T Model 200C container-mounted vacuum regulator check units w/ automatic switchover &amp; G1123 filter trap assemblies</t>
  </si>
  <si>
    <t>WP-240 §2.01-A</t>
  </si>
  <si>
    <t>Spare 100 PPD rotameter &amp; injector throat assembly</t>
  </si>
  <si>
    <t>Complete spare parts kit per chlorinator</t>
  </si>
  <si>
    <t>CYLINDERS, RESTRAINTS &amp; SCALES</t>
  </si>
  <si>
    <t>Sh 12 Rev. ((4) 150 lb cylinders + extra cylinders chained to walls)</t>
  </si>
  <si>
    <t>150-lb chlorine gas cylinders, initial supply (4 in service + 3 spare shown; confirm whether Owner-furnished)</t>
  </si>
  <si>
    <t>WP-240 §2.01</t>
  </si>
  <si>
    <t>316 SS safety chains &amp; wall brackets for in-service &amp; auxiliary cylinders</t>
  </si>
  <si>
    <t>SET</t>
  </si>
  <si>
    <t>WP-240 §2.01-D</t>
  </si>
  <si>
    <t>Flexible 3/8" x 1/2" polyethylene cylinder connectors w/ header valves &amp; captive yoke auxiliary cylinder valves</t>
  </si>
  <si>
    <t>WP-240 §2.01-F; Sh 43 (Dual Cylinder Scale Detail)</t>
  </si>
  <si>
    <t>W&amp;T Series 50-345 chlorine cylinder scales (separate operating &amp; standby) with display &amp; J-box</t>
  </si>
  <si>
    <t>BOOSTER PUMP &amp; WATER SUPPLY PIPING</t>
  </si>
  <si>
    <t>WP-240 §2.01-C; Sh 12 Rev. (1 HP booster pump)</t>
  </si>
  <si>
    <t>Sta-Rite 1 HP booster pump with bypass piping</t>
  </si>
  <si>
    <t>WP-240 §2.01-E; Spec 15100</t>
  </si>
  <si>
    <t>Sch 80 PVC threaded chlorine solution &amp; booster water supply piping, fittings (interior)</t>
  </si>
  <si>
    <t>WP-240 §2.01-E</t>
  </si>
  <si>
    <t>Hayward Safe Block true-union PVC ball check valves</t>
  </si>
  <si>
    <t>WP-240 §2.01-E; Sh 12 Rev. (solenoid valve typ)</t>
  </si>
  <si>
    <t>Plast-O-Matic EASMD6EP22W28 PVC solenoid control valves</t>
  </si>
  <si>
    <t>WP-240 §2.01-E; Sh 12 Rev. (strainer)</t>
  </si>
  <si>
    <t>Hayward PVC wye strainer w/ 316 SS 40-mesh screen</t>
  </si>
  <si>
    <t>Plast-O-Matic PR0150V pressure regulator valve &amp; RVT150V-PV pressure relief valve (booster pump)</t>
  </si>
  <si>
    <t>WP-240 §2.01-E; Sh 12 Rev. (pressure gauge typ)</t>
  </si>
  <si>
    <t>Ashcroft 35-1009-SWL-02L pressure gauges, 0 to 160 psi</t>
  </si>
  <si>
    <t>CHLORINE GAS PIPING &amp; VENT</t>
  </si>
  <si>
    <t>WP-240 §2.01-D; Spec 15100</t>
  </si>
  <si>
    <t>Sch 80 PVC threaded chlorine gas manifold &amp; vacuum piping to chlorinators w/ Sch 80 true-union ball valves &amp; fittings</t>
  </si>
  <si>
    <t>WP-240 §2.01-A; Sh 12 Rev. (route vent pipe to outside)</t>
  </si>
  <si>
    <t>Polyethylene chlorine vent tubing from pressure relief valves to building exterior w/ SS screened outlets</t>
  </si>
  <si>
    <t>WP-240 §2.01-D (Grinnell 138R / 128R, FH-338)</t>
  </si>
  <si>
    <t>Pipe supports &amp; hangers (Grinnell Fig 138R w/ 128R base plates, threaded rods, Phillips FH-338 anchors)</t>
  </si>
  <si>
    <t>INJECTION ASSEMBLIES AT WELL HEADER</t>
  </si>
  <si>
    <t>Sh 11 (Chemical Solution Injection Assembly; "provide two injection assemblies for each chemical")</t>
  </si>
  <si>
    <t>Chemical solution injection assembly at header: W&amp;T S10K diffusion tube, tapped saddle w/ 1" CLS tap, 1" Sch 80 PVC, union, ball valve, galvanized pipe w/ 1" insulation to 6" below grade</t>
  </si>
  <si>
    <t>LEAK DETECTION &amp; SCBA</t>
  </si>
  <si>
    <t>WP-240 §2.01-G; Sh 12 Rev. Note 2</t>
  </si>
  <si>
    <t>W&amp;T Series 50-135 chlorine gas leak detector, wall-mounted, remote sensor ≤6" AFF in chlorine room, alarm light &amp; aux/fan contacts, 1 lot spares (electrolyte, fuses, lamps)</t>
  </si>
  <si>
    <t>WP-240 §2.01-H; Sh 12 Rev. (SCBA weatherproof UV-resistant housing)</t>
  </si>
  <si>
    <t>Self-contained breathing apparatus (full face, OSHA) with weatherproof UV-resistant exterior cabinet &amp; ammonia test bottle</t>
  </si>
  <si>
    <t>START-UP, TRAINING &amp; SERVICE</t>
  </si>
  <si>
    <t>WP-240 §7.01, 12.01</t>
  </si>
  <si>
    <t>Manufacturer's inspection, 8-hr start-up, 8-hr operator training &amp; quarterly service visits for 1 year (4 visits)</t>
  </si>
  <si>
    <t>BID ITEM 9: WELL COLLECTION LINE CONNECTION AT EXISTING WATER WELL NO. 4</t>
  </si>
  <si>
    <t>INVESTIGATION</t>
  </si>
  <si>
    <t>Sh 7 (field verify yard piping)</t>
  </si>
  <si>
    <t>Field verification / potholing of existing yard piping, valves &amp; appurtenances at Well 4 site</t>
  </si>
  <si>
    <t>TIE-IN: TEE, BENDS &amp; THRUST BLOCKS</t>
  </si>
  <si>
    <t>Sh 7 (Proposed Connection at Well No. 4)</t>
  </si>
  <si>
    <t>Cut-in connection to existing 12" well collection line (coordinate operator shutdown; limit shut-down time per Sh 7 Note 1)</t>
  </si>
  <si>
    <t>Sh 7</t>
  </si>
  <si>
    <t>12" x 12" DI tee, MJ, cement-mortar lined, with MJ restraint glands</t>
  </si>
  <si>
    <t>Sh 7 ((2) 12" 45° bends, M.J.)</t>
  </si>
  <si>
    <t>12" x 45° DI bends, MJ with restraint glands</t>
  </si>
  <si>
    <t>Sh 17 (Thrust Block Detail)</t>
  </si>
  <si>
    <t>Concrete thrust blocks at Well 4 tee &amp; bends</t>
  </si>
  <si>
    <t>GATE VALVES &amp; BOXES</t>
  </si>
  <si>
    <t>Sh 7; Sh 2 Water Note 6 &amp; 8; Spec 02521</t>
  </si>
  <si>
    <t>12" resilient-seat gate valve (AWWA C509/C515), MJ, w/ cast iron valve box, extension &amp; concrete collar (Sh 17 Valve Box Detail)</t>
  </si>
  <si>
    <t>RESTORATION</t>
  </si>
  <si>
    <t>Restore existing crushed rock/gravel surfacing &amp; fencing at Well 4 disturbed area</t>
  </si>
  <si>
    <t>BID ITEM 10: VARIOUS YARD PIPING</t>
  </si>
  <si>
    <t>TREATED WATER &amp; CHLORINE SOLUTION LINES IN 2" CARRIER</t>
  </si>
  <si>
    <t>Sh 14 ((1) 2" PVC conduit for chlorine chemical line)</t>
  </si>
  <si>
    <t>2" Sch 80 PVC carrier conduit for treated water &amp; chlorine solution lines, incl. trench &amp; backfill</t>
  </si>
  <si>
    <t>Sh 5 (Prop 1" treated water tap), Sh 12 Rev.</t>
  </si>
  <si>
    <t>1" Sch 80 PVC treated water supply line from well header tap to chemical room (buried, within 2" carrier)</t>
  </si>
  <si>
    <t>Sh 5 (Prop 3/4" PVC chemical supply line), Sh 11, 12 Rev.; Spec 15100</t>
  </si>
  <si>
    <t>3/4" Sch 80 PVC chlorine solution line from chlorinators to well header injection point (Sh 14 elev. notes 1" line, confirm size)</t>
  </si>
  <si>
    <t>WELL BLOW-OFF</t>
  </si>
  <si>
    <t>Sh 9 (Item 17 &amp; 11), Sh 11 (Splash Pad)</t>
  </si>
  <si>
    <t>Well blow-off discharge to splash pad (via header tee/gate valve/90°, see Group 13)</t>
  </si>
  <si>
    <t>BID ITEM 11: CRUSHED CONCRETE DRIVEWAY (925 SY)</t>
  </si>
  <si>
    <t>CRUSHED CONCRETE DRIVES &amp; WELL SITE</t>
  </si>
  <si>
    <t>Sh 5, 6, 18 (All-Weather Access Path); Spec 02201</t>
  </si>
  <si>
    <t>Subgrade preparation, proof roll &amp; compaction for drives, well site &amp; laydown area</t>
  </si>
  <si>
    <t>Sh 18 (All-Weather Access Path)</t>
  </si>
  <si>
    <t>6" granular fill (3" x 5" rock) base course, compacted</t>
  </si>
  <si>
    <t>Sh 18; Spec 02713</t>
  </si>
  <si>
    <t>3" recycled crushed concrete surface course (RCCB per Spec 02713 min. 7% cement where required), crowned 2% to drain</t>
  </si>
  <si>
    <t>DRIVEWAY CONNECTION TO CR 5714</t>
  </si>
  <si>
    <t>Sh 5, 6 (R15' returns at CR 5714)</t>
  </si>
  <si>
    <t>Driveway connection / apron to CR 5714 with 15' radius returns, 15' wide drive (Medina County ROW)</t>
  </si>
  <si>
    <t>BID ITEM 12: CMU CONTROL &amp; CHEMICAL BUILDING</t>
  </si>
  <si>
    <t>BUILDING PAD (48" UNDERCUT &amp; SELECT FILL)</t>
  </si>
  <si>
    <t>Sh 14 Notes 1-3; Geotech Rpt (ARIAS) Tbl 7; Spec 02316</t>
  </si>
  <si>
    <t>Excavate 48" undercut below slab extending 5'-0" beyond slab perimeter</t>
  </si>
  <si>
    <t>Sh 3 Subgrade Prep 4; Sh 14 Note 2-3</t>
  </si>
  <si>
    <t>Proof-roll (20-ton rubber tired), scarify, moisture condition &amp; compact 9" subgrade at base of undercut</t>
  </si>
  <si>
    <t>Sh 14 (48" compacted select fill per geotechnical report); Spec 02320 §D</t>
  </si>
  <si>
    <t>Select fill (LL&lt;40, PI 10 to 20) placed &amp; compacted to 95% ASTM D1557 to 48"</t>
  </si>
  <si>
    <t>PERIMETER GRADE BEAM 1'-6" x 3'-0"</t>
  </si>
  <si>
    <t>Sh 15 (Perimeter Grade Beam 1'-6" W x 3'-0" D)</t>
  </si>
  <si>
    <t>Perimeter grade beam 1'-6" x 3'-0", monolithic with slab, 6" chamfer</t>
  </si>
  <si>
    <t>Sh 15 (3-#6 top &amp; bottom, std hook each end)</t>
  </si>
  <si>
    <t>Reinforcing steel Gr 60, grade beam 6-#6 continuous (3 top / 3 bottom) incl. corner bars &amp; laps</t>
  </si>
  <si>
    <t>LB</t>
  </si>
  <si>
    <t>Sh 15 (#4 @ 12" stirrups)</t>
  </si>
  <si>
    <t>Reinforcing steel Gr 60, grade beam #4 stirrups @ 12"</t>
  </si>
  <si>
    <t>Sh 15 (#4 dowel @ 24" max, 24" projection, 18" embed)</t>
  </si>
  <si>
    <t>Reinforcing steel Gr 60, #4 CMU dowels @ 24" (match all vertical bars)</t>
  </si>
  <si>
    <t>Sh 13 (Prop 1" &amp; 2" wall penetrations); Sh 15 (pipe penetration thru grade beam)</t>
  </si>
  <si>
    <t>Sleeves through grade beam / wall for water, chemical &amp; drain lines with watertight link seals (Sh 12 Note 5)</t>
  </si>
  <si>
    <t>SLAB-ON-GRADE 6"</t>
  </si>
  <si>
    <t>Sh 13 (Slab Plan); Sh 15 (Typical Grade Beam Detail)</t>
  </si>
  <si>
    <t>15-mil continuous vapor retarder under slab &amp; grade beam turn-down</t>
  </si>
  <si>
    <t>Sh 13 (6" thick slab-on-grade); Sh 3</t>
  </si>
  <si>
    <t>6" reinforced slab-on-grade 20'-0" x 9'-4", sloped to 4" floor drain in chlorine room (FF -1/2"), MCC FF +1/2"</t>
  </si>
  <si>
    <t>Sh 13 (6" thick w/ #4 @ 12" OC EW)</t>
  </si>
  <si>
    <t>Reinforcing steel Gr 60, slab #4 @ 12" OC each way on chairs @ 24" (Sh 3 Note 9)</t>
  </si>
  <si>
    <t>Sh 3 Gen Str Notes 6-8; Sh 13</t>
  </si>
  <si>
    <t>Slab finishing (steel trowel, broom at exterior walks), curing compound / 7-day wet cure</t>
  </si>
  <si>
    <t>Sh 3 Gen Str Note 19 (slip resistant epoxy)</t>
  </si>
  <si>
    <t>Slip-resistant epoxy floor coating incl. housekeeping pad &amp; 4" cove</t>
  </si>
  <si>
    <t>MCC HOUSEKEEPING PAD</t>
  </si>
  <si>
    <t>Sh 13 (3'-0" housekeeping pad, FF = 4"); Sh 15 (Housekeeping Pad Detail)</t>
  </si>
  <si>
    <t>MCC housekeeping pad 12'-0" x 3'-0" x 4", #4 @ 12" (2 bars min.), 3/4" chamfer, rough construction joint</t>
  </si>
  <si>
    <t>8" CMU WALLS (FULLY GROUTED)</t>
  </si>
  <si>
    <t>Sh 13, 14; Sh 3 Concrete Masonry 1-5; Spec 04200</t>
  </si>
  <si>
    <t>8" CMU ASTM C90 Gr N normal weight (1,900 psi), smooth or split-face as selected, running bond, Type S mortar, exterior walls, gables &amp; full-height interior wall to roof</t>
  </si>
  <si>
    <t>Sh 3 CMU Note 2 / Gen Str Note 12; Sh 14 (fully grouted)</t>
  </si>
  <si>
    <t>Masonry grout ASTM C476 (coarse, 2,000 psi per CMU Note 2 / 2,500 psi fine per Gen Note 12, use 2,500 psi), all cells</t>
  </si>
  <si>
    <t>Sh 15 (#4 vert @ 24" max); Sh 16 (0422-001 corners)</t>
  </si>
  <si>
    <t>Reinforcing steel Gr 60, #4 vertical bars @ 24" + 3 cells each corner, full height w/ laps</t>
  </si>
  <si>
    <t>Sh 3 Gen Str Note 13; Sh 3 CMU Note 7B</t>
  </si>
  <si>
    <t>3/8" hot-dip galv. ladder-type horizontal joint reinforcing @ 16" OC w/ prefabricated corners, 15" laps</t>
  </si>
  <si>
    <t>Sh 16 (0422-031 CMU Control Joint)</t>
  </si>
  <si>
    <t>CMU control joints w/ rubber control joint, backer rod &amp; sealant</t>
  </si>
  <si>
    <t>Sh 3 Gen Str Note 19; Sh 16 Note (CMU to be painted); Spec 09901 §13.01-B</t>
  </si>
  <si>
    <t>Masonry coating system, Tnemec 130 Envirofill + 2 coats 156 Enviro-Crete, CMU interior &amp; exterior faces</t>
  </si>
  <si>
    <t>Sh 3 CMU Notes 9-10</t>
  </si>
  <si>
    <t>Masonry inspection &amp; unit/grout testing (unit strength method)</t>
  </si>
  <si>
    <t>BOND BEAM &amp; DOOR LINTELS</t>
  </si>
  <si>
    <t>Sh 15 (bond beam reinforced w/ cont #5); Sh 16</t>
  </si>
  <si>
    <t>8" CMU bond beam course at roof level (bond beam units, grouted)</t>
  </si>
  <si>
    <t>Sh 15 (Single Door Opening Reinf.); Sh 16 (W &gt;2'-8" ≤4'-0" to 16" lintel)</t>
  </si>
  <si>
    <t>8" CMU lintel, 16" deep, over 3'-4" rough door openings (A/B/C bars per schedule)</t>
  </si>
  <si>
    <t>Sh 15 (bond beam cont #5; lintel 2-#5; jamb 2-#5); Sh 16 (0422-003 schedule)</t>
  </si>
  <si>
    <t>Reinforcing steel Gr 60, #5 bond beam continuous, door lintels (2-#5 extended 2'-8") &amp; 2 full-height #5 each jamb</t>
  </si>
  <si>
    <t>ROOF FRAMING</t>
  </si>
  <si>
    <t>Sh 3 Gen Str Note 16; Sh 13 (Roof Framing Plan)</t>
  </si>
  <si>
    <t>Pre-engineered wood gable roof trusses @ 24" OC max, 2:12 pitch, incl. gable end trusses, PE-sealed deferred submittal</t>
  </si>
  <si>
    <t>Sh 13 (Gable End Detail: 2x4 look out @ 18")</t>
  </si>
  <si>
    <t>2x4 lookouts @ 18" max at gable ends (1'-0" overhang) &amp; barge rafters</t>
  </si>
  <si>
    <t>Sh 13 (Gable End Detail)</t>
  </si>
  <si>
    <t>2x treated sill / top plate on bond beam w/ anchors, 2x4 treated blocking, ridge &amp; ceiling blocking, 2x4 blocking at gyp. butt joints</t>
  </si>
  <si>
    <t>Sh 13 (Simpson Strong-Tie S/H GAM clip at each truss; metal joist hanger)</t>
  </si>
  <si>
    <t>Simpson hurricane clips / GAM clips at each truss bearing &amp; metal joist hangers</t>
  </si>
  <si>
    <t>ROOF SHEATHING &amp; SHINGLES</t>
  </si>
  <si>
    <t>Sh 3 Gen Str Note 15; Sh 13 &amp; 15 (3/4" roof deck)</t>
  </si>
  <si>
    <t>3/4" wood structural panel roof deck, 48/24 span rating, blocked, 8d nails @ 3"/4"/6"</t>
  </si>
  <si>
    <t>Sh 3 Gen Str Note 20</t>
  </si>
  <si>
    <t>30-lb roofing felt underlayment</t>
  </si>
  <si>
    <t>30-year architectural asphalt shingles by authorized installer incl. starter course &amp; hip/ridge caps</t>
  </si>
  <si>
    <t>Continuous ridge vent along roof ridge</t>
  </si>
  <si>
    <t>Sh 13 &amp; 14 (edge of roof)</t>
  </si>
  <si>
    <t>Pre-finished metal drip edge at eaves &amp; rakes</t>
  </si>
  <si>
    <t>FASCIA, SOFFIT, GUTTERS &amp; DOWNSPOUTS</t>
  </si>
  <si>
    <t>Sh 3 Gen Str Note 21; Sh 15 (1x4 fascia board)</t>
  </si>
  <si>
    <t>James Hardie (or equal) fiber-cement fascia &amp; trim, 1x4, sealed &amp; painted</t>
  </si>
  <si>
    <t>Sh 3 Gen Str Note 21; Sh 13 (soffit &amp; molding)</t>
  </si>
  <si>
    <t>James Hardie vented fiber-cement soffit, 1'-0" wide at eaves &amp; rakes, w/ molding, sealed &amp; painted</t>
  </si>
  <si>
    <t>Sh 14 (4" seamless gutters)</t>
  </si>
  <si>
    <t>4" seamless aluminum gutters, both eaves</t>
  </si>
  <si>
    <t>Sh 14 (gutter downspouts at corners)</t>
  </si>
  <si>
    <t>Aluminum downspouts w/ elbows &amp; concrete splash blocks (4 locations x ±10')</t>
  </si>
  <si>
    <t>GYPSUM CEILING &amp; ATTIC INSULATION</t>
  </si>
  <si>
    <t>Sh 3 Gen Str Note 18; Sh 13 (5/8" gypsum brd panels)</t>
  </si>
  <si>
    <t>5/8" gypsum board ceiling screwed to truss bottom chords, taped, floated &amp; textured (chlorine room 6'x8' + MCC 12'x8')</t>
  </si>
  <si>
    <t>Sh 3 Gen Str Note 18-19</t>
  </si>
  <si>
    <t>Paint gypsum ceilings (primer + 2 coats, moisture/chemical resistant)</t>
  </si>
  <si>
    <t>Sh 3 Gen Str Note 22</t>
  </si>
  <si>
    <t>R-30 attic insulation above ceiling (batt or blown)</t>
  </si>
  <si>
    <t>Sh 12 Rev. (interior wall to span all the way to roof)</t>
  </si>
  <si>
    <t>Seal top of interior CMU chlorine-room wall to roof deck (gas-tight, fire/smoke sealant)</t>
  </si>
  <si>
    <t>DOORS &amp; HARDWARE</t>
  </si>
  <si>
    <t>Sh 12 Rev. Door Schedule (101B, count 2); Sh 3 Note 17 &amp; Sh 15 (steel/SS HM frame), schedule governs</t>
  </si>
  <si>
    <t>Chemical-resistant FRP door 3'-0" x 6'-10" w/ 2'x2' vision lite &amp; FRP frame, grouted, sealant both sides</t>
  </si>
  <si>
    <t>Sh 12 Rev. Notes &amp; Door Schedule; Sh 14; Sh 29 (keyed note 4 crash bar)</t>
  </si>
  <si>
    <t>Door hardware set: panic (crash) bar, lever trim, heavy-duty wind spring &amp; chain, SS hinges, security hasp w/ padlock, weatherstripping, threshold, ADA operable (Sh 12 Note 10)</t>
  </si>
  <si>
    <t>Sh 12 Rev. Note 5</t>
  </si>
  <si>
    <t>Joint sealants at door frames &amp; wall penetrations</t>
  </si>
  <si>
    <t>LOUVERS</t>
  </si>
  <si>
    <t>Sh 12 Rev. Note 8; Sh 14 West Elev. (exhaust louver with insect screen)</t>
  </si>
  <si>
    <t>Chlorine room exhaust louver ≤1'-0" AFF, secluded from working area, corrosion resistant w/ insect screen &amp; backdraft damper</t>
  </si>
  <si>
    <t>Sh 14 South Elev. (control room exhaust louver w/ insect screen)</t>
  </si>
  <si>
    <t>Control (MCC) room exhaust louver with insect screen</t>
  </si>
  <si>
    <t>PIPE BOLLARDS</t>
  </si>
  <si>
    <t>Sh 12 Rev. (prop conc bollard, see Sh 18); Sh 15 (Bollard Detail); Sh 28 keyed note 5</t>
  </si>
  <si>
    <t>8" std. steel pipe bollards, concrete filled, painted yellow, 4' above grade in 18" dia x 4' concrete base, around building &amp; equipment</t>
  </si>
  <si>
    <t>PIPE IDENTIFICATION</t>
  </si>
  <si>
    <t>Sh 12 Rev. Note 11</t>
  </si>
  <si>
    <t>Chemical piping flow-direction labeling &amp; pipe identification</t>
  </si>
  <si>
    <t>BUILDING DRAIN LINE TO DAYLIGHT</t>
  </si>
  <si>
    <t>Sh 5, 8, 13, 14; Sh 12 Rev.</t>
  </si>
  <si>
    <t>4" PVC Sch 40 drain line from chlorine room floor drain to daylight (FL 769.25)</t>
  </si>
  <si>
    <t>Sh 8 (drain to daylight)</t>
  </si>
  <si>
    <t>Outfall protection at 4" drain daylight (rock/riprap splash, rodent screen)</t>
  </si>
  <si>
    <t>BID ITEM 13: 12-INCH CMP CULVERT (45 LF)</t>
  </si>
  <si>
    <t>12" CMP CULVERT WITH SAFETY END TREATMENTS</t>
  </si>
  <si>
    <t>Sh 5, 8; Spec 02511</t>
  </si>
  <si>
    <t>12" corrugated metal pipe (CMP) culvert under CR 5714 driveway incl. excavation, bedding &amp; backfill</t>
  </si>
  <si>
    <t>Sh 19 (TxDOT SETP-PD Type II)</t>
  </si>
  <si>
    <t>Safety end treatment Type II parallel drainage, cast-in-place, 12" CMP (6:1 slope, mitered ends), no cross pipes req'd for 12"</t>
  </si>
  <si>
    <t>Sh 19 (Cross pipe table: 12" = 0.6 CY/end)</t>
  </si>
  <si>
    <t>Concrete riprap &amp; toewall at SETs (0.6 CY per end per TxDOT table)</t>
  </si>
  <si>
    <t>BID ITEM 14: DRILL 1ST PILOT HOLE WITH GEOPHYSICAL LOG (1,890 VF)</t>
  </si>
  <si>
    <t>PILOT HOLE 0' TO 1,890' &amp; GEOPHYSICAL LOG</t>
  </si>
  <si>
    <t>Sh 10; Spec 13200 §3.03</t>
  </si>
  <si>
    <t>1st pilot/test hole, mud rotary, 7-7/8" to 9-7/8" bit, 0' to 1,890' incl. driller's log, 10-ft cutting samples (3 sets), drift readings @ ±30', mud program w/ portable tanks &amp; desander (no earthen pits)</t>
  </si>
  <si>
    <t>VF</t>
  </si>
  <si>
    <t>Spec 13200 §3.04(i)</t>
  </si>
  <si>
    <t>Geophysical log set #1 at ±1,890' (induction/resistivity, SP, caliper, natural gamma, spectral gamma, density-neutron porosity)</t>
  </si>
  <si>
    <t>BID ITEM 15: DRILL 2ND PILOT HOLE WITH GEOPHYSICAL LOG, 1,890 TO 2,520 FT (630 VF)</t>
  </si>
  <si>
    <t>PILOT HOLE 1,890' TO 2,520' &amp; GEOPHYSICAL LOG</t>
  </si>
  <si>
    <t>Spec 13200 §3.03</t>
  </si>
  <si>
    <t>2nd pilot hole continuing from 1,890' to 2,520' (Edwards Aquifer) incl. samples &amp; drift readings</t>
  </si>
  <si>
    <t>Spec 13200 §3.04(ii)</t>
  </si>
  <si>
    <t>Geophysical log set #2 at total depth ±2,520'</t>
  </si>
  <si>
    <t>Spec 13200 §3.04 to 3.05</t>
  </si>
  <si>
    <t>Professional log evaluation (gas / radioactivity) &amp; Contractor Test Hole Evaluation Report with well completion recommendations</t>
  </si>
  <si>
    <t>BID ITEM 16: 30-SACK CEMENT PLUG IN PILOT TEST HOLE</t>
  </si>
  <si>
    <t>CEMENT PLUG</t>
  </si>
  <si>
    <t>Spec 13200 §3.07</t>
  </si>
  <si>
    <t>30-sack Portland cement plug in pilot hole below total depth of well (15 ppg slurry via drill pipe), 24-hr cure &amp; 6,000-lb tag test</t>
  </si>
  <si>
    <t>BID ITEM 17: 2-PIECE 16-INCH x 10-INCH WATER WELL (CASING, CEMENTING, OPEN HOLE, CLEANING, DISINFECTION, VIDEO SURVEY)</t>
  </si>
  <si>
    <t>26" SURFACE CASING (0' TO 40')</t>
  </si>
  <si>
    <t>Sh 10 (30" dia borehole 0'-40')</t>
  </si>
  <si>
    <t>Ream 30" dia borehole for surface casing, 0' to 40'</t>
  </si>
  <si>
    <t>Sh 10 (26" x 0.375" steel surface casing, cemented 0'-40')</t>
  </si>
  <si>
    <t>26" OD x 0.375" wall steel surface casing, set &amp; cemented 0' to 40' (not listed on Bid Form Item 17, shown on Sh 10)</t>
  </si>
  <si>
    <t>Sh 10; Spec 13200 §2.05</t>
  </si>
  <si>
    <t>Cement surface casing annulus (Class A w/ ≤6% gel, 13.5 ppg)</t>
  </si>
  <si>
    <t>SACK</t>
  </si>
  <si>
    <t>16" CONDUCTOR CASING (0' TO 802')</t>
  </si>
  <si>
    <t>Sh 10 (22" dia borehole 40'-840'); Spec 13200 §3.09</t>
  </si>
  <si>
    <t>Stage pilot-ream 22" dia borehole, 40' to 840' (min. 6" larger than 16" casing OD)</t>
  </si>
  <si>
    <t>Spec 13200 §3.09</t>
  </si>
  <si>
    <t>Continuous (gyro / Baker) alignment survey of reamed hole @ ≤15' intervals, plotted report, before conductor casing</t>
  </si>
  <si>
    <t>Sh 10 (16" x 0.500" steel casing +2'-800'); Spec 13200 §2.04, 3.10</t>
  </si>
  <si>
    <t>16" OD x 0.500" wall API 5L / ASTM A53 Gr B steel conductor casing, beveled, AWWA C206 field welded, +2' (36" stick-up per §3.10) to 800'</t>
  </si>
  <si>
    <t>Sh 10 (centralizers @ 100' intervals); Spec 13200 §2.07, 3.10</t>
  </si>
  <si>
    <t>Casing centering guides (1/4" x 2" bowed steel, sets of 4) on 16" casing @ ±80' + first set 4' above bottom</t>
  </si>
  <si>
    <t>Sh 10 (16" x 10" swage 800'-802')</t>
  </si>
  <si>
    <t>16" x 10-3/4" welded steel swage (800' to 802')</t>
  </si>
  <si>
    <t>10-3/4" CASING (802' TO 1,890')</t>
  </si>
  <si>
    <t>Sh 10 (16" dia borehole 840'-1,890')</t>
  </si>
  <si>
    <t>Ream 16" dia borehole for 10-3/4" casing, 840' to 1,890'</t>
  </si>
  <si>
    <t>Sh 10 (10-3/4" x 0.500" steel casing 802'-1,890'); Spec 13200 §2.06</t>
  </si>
  <si>
    <t>10-3/4" OD x 0.500" wall API 5L / A53 Gr B steel casing (blank liner), beveled &amp; field welded, 802' to 1,890'</t>
  </si>
  <si>
    <t>Sh 10; Spec 13200 §2.07, 3.12</t>
  </si>
  <si>
    <t>Balloon-type centralizers (Weatherford/Antelope) on 10-3/4" casing @ 100' intervals</t>
  </si>
  <si>
    <t>PRESSURE CEMENTING (0' TO 1,890')</t>
  </si>
  <si>
    <t>Spec 13200 §3.11 (AWWA A100 App. C)</t>
  </si>
  <si>
    <t>Float shoe / back-pressure valve, cementing head &amp; plug</t>
  </si>
  <si>
    <t>Sh 10 (Pressure cement 0'-1,890'); Spec 13200 §2.05, 3.11</t>
  </si>
  <si>
    <t>Pressure cementing of casing string 0' to 1,890' through float shoe by qualified cementing co., Class A w/ ≤6% bentonite (13.5 ppg), 36-hr set, W-15 report</t>
  </si>
  <si>
    <t>8-3/4" OPEN HOLE (1,890' TO 2,520')</t>
  </si>
  <si>
    <t>Bid Item 17 (Addendum 1: 8-3/4" open hole); Addendum 1 Clar. 6</t>
  </si>
  <si>
    <t>Drill-out of cement/shoe &amp; complete 8-3/4" open hole 1,890' to 2,520' (Addendum 1 governs over 9-7/8" on Sh 10 / Spec §1.06)</t>
  </si>
  <si>
    <t>WELL CLEANING &amp; DEVELOPMENT</t>
  </si>
  <si>
    <t>Spec 13200 §3.14</t>
  </si>
  <si>
    <t>Well cleaning / development with drilling rig: mud-removal chemicals, tandem agitator, air-lift &amp; backwashing (min. 24 hrs)</t>
  </si>
  <si>
    <t>HR</t>
  </si>
  <si>
    <t>Sound bottom &amp; clean-out of fill &gt;5' above back-pressure valve prior to test pump</t>
  </si>
  <si>
    <t>VIDEO SURVEY, DISINFECTION &amp; PROTECTION</t>
  </si>
  <si>
    <t>Spec 13200 §3.26</t>
  </si>
  <si>
    <t>Color well video survey (side-view) of entire well with digital copy &amp; written report</t>
  </si>
  <si>
    <t>Spec 13200 §3.27; Sh 2 TCEQ Note 6f</t>
  </si>
  <si>
    <t>Well disinfection per AWWA C654 (disinfectant in well ≥12 hrs per Sh 2), flushing &amp; 3 successive daily coliform-free samples</t>
  </si>
  <si>
    <t>Spec 13200 §3.24</t>
  </si>
  <si>
    <t>Temporary well protection, welded steel plate on casing between test pump removal &amp; permanent pump</t>
  </si>
  <si>
    <t>RECORDS &amp; REPORTS</t>
  </si>
  <si>
    <t>Spec 13200 §1.04-B, 3.29</t>
  </si>
  <si>
    <t>Well construction records, State of Texas Water Well Report, cementing tables, mill &amp; welder certs, sieve analysis &amp; drilling-mud arsenic testing</t>
  </si>
  <si>
    <t>DRILLING WATER &amp; CONTAINMENT</t>
  </si>
  <si>
    <t>Addendum 1 Clar. 2; Spec 13200 §1.02-E</t>
  </si>
  <si>
    <t>Drilling water supply from Well No. 4 (hose across ground or temp. connection) incl. chlorination to 0.5 mg/L residual &amp; meter if required</t>
  </si>
  <si>
    <t>Addendum 1 Clar. 2 &amp; 4 (holding/frac tanks recommended)</t>
  </si>
  <si>
    <t>On-site water holding / frac tanks for drilling water &amp; discharge containment (rental incl. delivery &amp; removal)</t>
  </si>
  <si>
    <t>WASTE DISPOSAL &amp; NOISE CONTROL</t>
  </si>
  <si>
    <t>Spec 13200 §1.02-H; Addendum 1 Clar. 4</t>
  </si>
  <si>
    <t>Legal off-site disposal of drilling mud, cuttings &amp; fluids (no runoff to neighboring properties)</t>
  </si>
  <si>
    <t>Spec 13200 §1.04-B item 20</t>
  </si>
  <si>
    <t>Temporary sound attenuation wall around drilling rig (submittal item 20)</t>
  </si>
  <si>
    <t>BID ITEM 18: 1,500 GPM TEST LINE SHAFT PUMP &amp; PUMPING TESTS</t>
  </si>
  <si>
    <t>TEST PUMP &amp; DEVELOPMENT PUMPING</t>
  </si>
  <si>
    <t>Spec 13200 §3.15</t>
  </si>
  <si>
    <t>Furnish, install &amp; remove 1,500 GPM line-shaft test pump @ 350 TDH, 600' setting, temp. discharge head, column, auxiliary engine, flow valve, calibrated orifice (12' straight run), Rossum sand sampler &amp; sample cock</t>
  </si>
  <si>
    <t>Spec 13200 §3.14 (min. 16 hrs w/ test pump)</t>
  </si>
  <si>
    <t>Development pumping with test pump incl. development tests at various rates</t>
  </si>
  <si>
    <t>STEP &amp; 36-HOUR PRODUCTION TESTS</t>
  </si>
  <si>
    <t>Spec 13200 §3.16</t>
  </si>
  <si>
    <t>Step drawdown tests, 4 steps x (3 hr pumping + 3 hr recovery), 15-min readings</t>
  </si>
  <si>
    <t>Pre-test shutdown (12 hr) &amp; post-step recovery water-level monitoring (18 hr min.)</t>
  </si>
  <si>
    <t>Spec 13200 §3.16; TCEQ 290.41</t>
  </si>
  <si>
    <t>36-hour continuous production (constant-rate) test incl. 12-hr recovery measurements &amp; Engineer's forms</t>
  </si>
  <si>
    <t>Spec 13200 §3.20 to 3.22</t>
  </si>
  <si>
    <t>Pumping test data evaluation, well efficiency (75% guarantee) &amp; suspended solids (≤5 mg/L) documentation</t>
  </si>
  <si>
    <t>DISCHARGE WATER MANAGEMENT</t>
  </si>
  <si>
    <t>Addendum 1 Clar. 4; Sh 2 Hyper-Chlorinated Water Notes</t>
  </si>
  <si>
    <t>Temporary discharge piping / hoses to on-site discharge area with energy dissipation (no off-site runoff)</t>
  </si>
  <si>
    <t>WATER QUALITY TESTING</t>
  </si>
  <si>
    <t>Preliminary chemical analysis during development (pH, TDS, Cl, SO4, hardness, SpC, As, Fe, Mn, F, color, turbidity)</t>
  </si>
  <si>
    <t>Spec 13200 §3.17; §3.27</t>
  </si>
  <si>
    <t>Bacteriological analyses, 3 successive days during step &amp; 36-hr tests</t>
  </si>
  <si>
    <t>Spec 13200 §3.18 (TCEQ 290.104-.108, .117)</t>
  </si>
  <si>
    <t>Full chemical &amp; metals analysis after 36-hr test (IOC, SOC, VOC, metals) incl. additional/dissolved analyses, free ammonia field test, PCE/TCE, H2S, 3 back-up samples</t>
  </si>
  <si>
    <t>Spec 13200 §3.19 (TCEQ 290.108)</t>
  </si>
  <si>
    <t>Radionuclide analysis (gross alpha, Ra-226, Ra-228, beta, uranium)</t>
  </si>
  <si>
    <t>BID ITEM 19: 1,400 GPM PERMANENT LINE SHAFT PUMP &amp; 400 HP MOTOR</t>
  </si>
  <si>
    <t>PUMP BOWL ASSEMBLY</t>
  </si>
  <si>
    <t>Sh 10; Spec 13200 §2.09</t>
  </si>
  <si>
    <t>Vertical turbine oil-lubricated multi-stage pump bowl assembly, 1,400 GPM @ 808' TDH, ≤1,700 rpm, ≥82% bowl eff., ≤12.4" OD, porcelain-enamel lined bowls, lead-free bronze impellers, 416 SS shaft</t>
  </si>
  <si>
    <t>Spec 13200 §2.09, 3.31 (HI 14.6 Gr 1B)</t>
  </si>
  <si>
    <t>Certified non-witness factory pump bowl test &amp; report</t>
  </si>
  <si>
    <t>400 HP MOTOR &amp; ENCLOSURE</t>
  </si>
  <si>
    <t>Sh 10, 11; Spec 13200 §2.21</t>
  </si>
  <si>
    <t>400 HP vertical hollow shaft motor, 460V/3Ø/60Hz, 4-pole, premium eff., WP-1, 1.15 SF, non-reverse ratchet, 180% thrust bearings, Class F, 2 space heaters, 6 winding + 2 bearing RTDs</t>
  </si>
  <si>
    <t>Sh 11 (Motor Enclosure by Monitor or equal); Addendum 1 Clar. 3</t>
  </si>
  <si>
    <t>Motor enclosure (Monitor or equal) for standard motor casing</t>
  </si>
  <si>
    <t>DISCHARGE HEAD</t>
  </si>
  <si>
    <t>Spec 13200 §2.10</t>
  </si>
  <si>
    <t>Fabricated steel discharge head w/ ANSI 150 FF flange, base plate, lifting lugs, tension nut/plate, 1-1/2" &amp; 2-1/2" taps, hydrotested</t>
  </si>
  <si>
    <t>Spec 13200 §2.10, 2.21</t>
  </si>
  <si>
    <t>Reed critical frequency analysis (motor + discharge head) with written report</t>
  </si>
  <si>
    <t>COLUMN PIPE, LINE SHAFT &amp; OIL TUBE</t>
  </si>
  <si>
    <t>Sh 10 (10-3/4" x 0.365" steel discharge pipe +2'-600'); Spec 13200 §2.11</t>
  </si>
  <si>
    <t>10-3/4" OD x 0.365" wall API 5L / A53 Gr B T&amp;C column pipe, ≤20' joints, extra-strong sleeve couplings</t>
  </si>
  <si>
    <t>Spec 13200 §2.12</t>
  </si>
  <si>
    <t>C1045 line shaft, ≤20' interchangeable sections, machined couplings</t>
  </si>
  <si>
    <t>Spec 13200 §2.13</t>
  </si>
  <si>
    <t>Sch 80 steel oil tube (≤5' sections) w/ bronze bearings &amp; rubber spiders @ 40' max, tension nut &amp; plate</t>
  </si>
  <si>
    <t>Spec 13200 §2.14</t>
  </si>
  <si>
    <t>Pump suction pipe &amp; stainless steel cone strainer</t>
  </si>
  <si>
    <t>AIR LINE, SOUNDER &amp; CHEMICAL TUBING</t>
  </si>
  <si>
    <t>Spec 13200 §2.18, 3.31</t>
  </si>
  <si>
    <t>Air-line tubing, 1/4" OD SS, PVC coated (Dekoron 1005-44204), single continuous length, taped @ 20'</t>
  </si>
  <si>
    <t>Air-line pressure gauge 4-1/2" (ft H2O &amp; psi) w/ Crouse-Hinds CGB 293 connector &amp; test connection</t>
  </si>
  <si>
    <t>Sh 10 (1" PVC E-line, perforated last 20'); Spec 13200 §2.17 (1-1/4" Sch 40)</t>
  </si>
  <si>
    <t>Electric sounder / water-level monitor tubing, PVC (Spec: 1-1/4" Sch 40 min.; Sh 10: 1") w/ bottom cap &amp; 20' perforations, strapped @ 20'</t>
  </si>
  <si>
    <t>Bid Item 19 (chemical insertion tubing)</t>
  </si>
  <si>
    <t>Chemical insertion tubing (listed on Bid Form Item 19; not detailed, size/material to be confirmed by RFI)</t>
  </si>
  <si>
    <t>WELL HEAD ACCESSORIES</t>
  </si>
  <si>
    <t>Spec 13200 §2.15</t>
  </si>
  <si>
    <t>Oil lubricator, 3 gal reservoir, 150 W 120 V immersion heater w/ thermostat, NEMA 4 solenoid w/ bypass, toggle valve, 1/4" Cu tubing, locking hasp; initial turbine oil fill</t>
  </si>
  <si>
    <t>Spec 13200 §2.16; Sh 9 Item 12; Sh 2 TCEQ Note 10</t>
  </si>
  <si>
    <t>Sanitary well seal w/ 2" gooseneck casing vent (#16 mesh 316 SS screen, facing down), relief valve &amp; sampling tap</t>
  </si>
  <si>
    <t>INSTALLATION &amp; FIELD TESTING</t>
  </si>
  <si>
    <t>Spec 13200 §3.31</t>
  </si>
  <si>
    <t>Installation of permanent pump &amp; motor by TDLR-licensed pump installer (service rig/crane), alignment &amp; start-up</t>
  </si>
  <si>
    <t>Spec 13200 §3.31 (G-M Services or equal)</t>
  </si>
  <si>
    <t>Independent field testing of well &amp; pumping equipment at 3 rates (ultrasonic flow, power analyzer, vibration), report</t>
  </si>
  <si>
    <t>Bacteriological sample after 4 hrs pumping at guaranteed rate</t>
  </si>
  <si>
    <t>BID ITEM 20: WELL DISCHARGE PIPING, FITTINGS, SUPPORTS &amp; FOUNDATIONS</t>
  </si>
  <si>
    <t>WELL PUMP FOUNDATION &amp; SEALING SLAB</t>
  </si>
  <si>
    <t>Sh 11 (Well Pump Foundation Plan/Elev.); Sh 8 (Well Head Grading); Sh 2 TCEQ Note 9</t>
  </si>
  <si>
    <t>Reinforced concrete well pump foundation pedestal, 3'-0" min. each side of casing, 2'-0" above FG x 2'-0" below, 4,000 psi</t>
  </si>
  <si>
    <t>Sh 10, 11 (6" min seal slab, 1/4"/ft slope, 10'x10')</t>
  </si>
  <si>
    <t>Concrete sealing slab 10'-0" x 10'-0" x 6" min. with 6" x 8" edge curb, sloped 1/4"/ft away from casing</t>
  </si>
  <si>
    <t>Sh 11 (#4 @ 18" EW; 12-#4 bars; #5 spiral @ 6"); Spec 13200 §3.25 (#5 @ 12" EW EF)</t>
  </si>
  <si>
    <t>Reinforcing steel Gr 60, seal slab (priced per Spec §3.25 #5@12" EW each face, more stringent than Sh 11 #4@18"), 12-#4 verticals &amp; #5 spiral @ 6" in pedestal</t>
  </si>
  <si>
    <t>Sh 9 &amp; 11 (1"-648 epoxy grout, Ceilcote)</t>
  </si>
  <si>
    <t>1" Ceilcote 648 epoxy grout under discharge head base plate</t>
  </si>
  <si>
    <t>Sh 11</t>
  </si>
  <si>
    <t>SS anchor bolts for discharge head base plate (template set)</t>
  </si>
  <si>
    <t>12" HEADER PIPE, SPOOLS &amp; FITTINGS</t>
  </si>
  <si>
    <t>Sh 9 Item 2</t>
  </si>
  <si>
    <t>12" Dresser-style coupling (restrained) at discharge head</t>
  </si>
  <si>
    <t>Sh 9 Item 4</t>
  </si>
  <si>
    <t>12" DI spool piece FE/PE, min. 1' long, with 2" tap (treated water / cut-off switch)</t>
  </si>
  <si>
    <t>Sh 9 Item 14</t>
  </si>
  <si>
    <t>12" DI spool piece PE/FE</t>
  </si>
  <si>
    <t>Sh 9 Item 15 (typ.)</t>
  </si>
  <si>
    <t>12" DI flanged spool pieces FE/FE, various lengths (±30 LF total across header)</t>
  </si>
  <si>
    <t>Sh 9 Item 10</t>
  </si>
  <si>
    <t>12" x 12" DI tee FE/FE/FE</t>
  </si>
  <si>
    <t>Sh 9 Item 13</t>
  </si>
  <si>
    <t>12" x 45° DI bend FE/FE</t>
  </si>
  <si>
    <t>Sh 9 Item 17</t>
  </si>
  <si>
    <t>12" x 90° DI bend FE/FE (blow-off to splash pad)</t>
  </si>
  <si>
    <t>Sh 9 (flange joints)</t>
  </si>
  <si>
    <t>12" flange gasket &amp; bolt sets (ANSI 150, SS/coated bolts)</t>
  </si>
  <si>
    <t>Sh 9 Note 1; Spec 09901 §13.01-A</t>
  </si>
  <si>
    <t>Epoxy coating system A on above-ground header piping, valves &amp; fittings (Tnemec 90-97 / 27WB / 740, SSPC SP-10 blast)</t>
  </si>
  <si>
    <t>Sh 9 Note 2</t>
  </si>
  <si>
    <t>1" fiberglass pipe insulation w/ ASJ and 0.016" embossed aluminum jacket on above-ground header piping &amp; fittings</t>
  </si>
  <si>
    <t>HEADER VALVES &amp; FLOW METER</t>
  </si>
  <si>
    <t>Sh 9 Item 6</t>
  </si>
  <si>
    <t>12" silent (globe-style) check valve, FE/FE</t>
  </si>
  <si>
    <t>Sh 9 Item 11; Spec 02521</t>
  </si>
  <si>
    <t>12" resilient-seat gate valve, FE/FE, handwheel (above-ground, open CCW)</t>
  </si>
  <si>
    <t>Sh 9 Item 8; Spec 13200 §2.19, 13420; Sh 41</t>
  </si>
  <si>
    <t>12" magnetic flowmeter FE/FE (min. 5' downstream of check valve), transmitter w/ display, Ethernet/Modbus/serial outputs, sun cover</t>
  </si>
  <si>
    <t>HEADER INSTRUMENTS &amp; SMALL PIPING</t>
  </si>
  <si>
    <t>Sh 9 Item 3; Sh 41 (Pressure Switch Mounting Detail)</t>
  </si>
  <si>
    <t>Mercoid Series DA high-pressure cut-off switch (DRW-33-153L-7) w/ snubber, SS shut-off valve &amp; 1/2" SS nipple</t>
  </si>
  <si>
    <t>Sh 9 Item 5; Sh 2 TCEQ Note 16</t>
  </si>
  <si>
    <t>1" air release &amp; vacuum valve with 16-mesh corrosion-resistant screened outlet</t>
  </si>
  <si>
    <t>Sh 9 Item 7</t>
  </si>
  <si>
    <t>Pressure gauge 0 to 100 psi w/ isolation valve &amp; snubber</t>
  </si>
  <si>
    <t>Sh 9 Item 16; Sh 2 TCEQ Note 12</t>
  </si>
  <si>
    <t>1" sample tap / hose bib on discharge pipe ahead of treatment</t>
  </si>
  <si>
    <t>CONCRETE PIPE SUPPORTS</t>
  </si>
  <si>
    <t>Sh 9 &amp; 11 (Pipe Support Detail; Sh 15 Pipe Support Saddle)</t>
  </si>
  <si>
    <t>Concrete pipe supports, 18" wide, 3'-0" above FG, 2'-8" below, 8" footing, #4 @ 6" &amp; 9", felt pad, HDG 1/4"x2" strap &amp; 5/8" anchors</t>
  </si>
  <si>
    <t>SPLASH PAD</t>
  </si>
  <si>
    <t>Sh 9 &amp; 11 (Splash Pad Detail)</t>
  </si>
  <si>
    <t>Concrete splash pad 4'-0" x 3'-0" inside, 6" walls &amp; slab, 1'-6" high walls, #4 @ 12" OC EW</t>
  </si>
  <si>
    <t>BID ITEM 21: ACIDIZATION (10,000 GAL 28% HCL &amp; 60,000 GAL WATER)</t>
  </si>
  <si>
    <t>ACID &amp; WATER</t>
  </si>
  <si>
    <t>Spec 13200 §1.02-G</t>
  </si>
  <si>
    <t>28% hydrochloric acid (NSF 60) with phosphate-free wetting agent &amp; inhibitor, delivered</t>
  </si>
  <si>
    <t>GAL</t>
  </si>
  <si>
    <t>Water for acid flush/purging (5,000 gal first flush + remainder), supply &amp; transport</t>
  </si>
  <si>
    <t>ACID INJECTION</t>
  </si>
  <si>
    <t>Spec 13200 §1.02-G.4</t>
  </si>
  <si>
    <t>2-7/8" tremie pipe set @ ±600', install &amp; remove</t>
  </si>
  <si>
    <t>Pressure acid injection services in 2 stages (3,000 gal + 5,000 gal flush; 2 to 4 hr dwell; 7,000 gal + flush) &amp; 48-hr soak</t>
  </si>
  <si>
    <t>POST-ACID PUMPING &amp; NEUTRALIZATION</t>
  </si>
  <si>
    <t>Post-acid pumping to ground/containment until no inhibitor, no sand &amp; pH &gt; 6.0; lab report on inhibitor</t>
  </si>
  <si>
    <t>Addendum 1 Clar. 4</t>
  </si>
  <si>
    <t>Spent acid water containment &amp; neutralization (frac tanks, soda ash) prior to discharge on site</t>
  </si>
  <si>
    <t>BID ITEM 22: REMOVABLE WELL PROTECTION FENCING, WATER WELL NO. 5 (64 LF)</t>
  </si>
  <si>
    <t>FENCE LINE (FABRIC, REMOVABLE POSTS, FOOTINGS &amp; SCREEN)</t>
  </si>
  <si>
    <t>Sh 5, 20 (Remote Well No. 5 Site, 16'x16')</t>
  </si>
  <si>
    <t>8'-0" high chain link well protection fence, 1-5/8" center brace &amp; top rail, 7 ga tension wire, 3/8" tension rods</t>
  </si>
  <si>
    <t>Sh 20 (Removable Post Detail)</t>
  </si>
  <si>
    <t>4" OD removable terminal/line posts (HSS 4.500" x 0.188" A500 Gr B sleeve), 11/16" holes &amp; 5/8" thru bolts w/ saddle washers, in 18" dia x 4'-0" Class "CB" footings @ 8'-0" max</t>
  </si>
  <si>
    <t>Sh 20 &amp; 21 (FenceScreen Privacy Plus 200 series, 90%)</t>
  </si>
  <si>
    <t>Commercial PVC-coated privacy mesh screen (90% blockage), grommets @ 24", full fence height</t>
  </si>
  <si>
    <t>GATE &amp; PIPE OPENING</t>
  </si>
  <si>
    <t>Sh 20 (Elevation, with Gate)</t>
  </si>
  <si>
    <t>Pedestrian gate 4'-0" x 8'-0", 1.9" OD frame, single gate latch Type 71</t>
  </si>
  <si>
    <t>Sh 20 (Elevation, with Opening)</t>
  </si>
  <si>
    <t>Fence panel with framed pipe opening (2'-0" clear, 1-5/8" intermediate braces)</t>
  </si>
  <si>
    <t>BID ITEM 24: GENERATOR HOUSEKEEPING PAD ONLY (STRUCTURAL; GENERATOR &amp; GAS EXCLUDED, MEP)</t>
  </si>
  <si>
    <t>GENERATOR PAD 12"</t>
  </si>
  <si>
    <t>Sh 47 (10" select backfill 95%); Sh 13 (Generator Foundation, excavate &amp; replace)</t>
  </si>
  <si>
    <t>Excavate &amp; replace subgrade with select fill, 95% compaction, under pad &amp; apron</t>
  </si>
  <si>
    <t>Sh 47 (6 mil polyethylene barrier)</t>
  </si>
  <si>
    <t>6-mil polyethylene barrier between soil &amp; concrete</t>
  </si>
  <si>
    <t>Sh 47 (12" pad, 18" thickened edges, enclosure +2" all sides / +6" per Sh 24 Note 11)</t>
  </si>
  <si>
    <t>Generator housekeeping pad 12" thick, 4,000 psi, 18" thickened edges, sloped 2% max, 2" AFG</t>
  </si>
  <si>
    <t>Sh 47 (#4 @ 12" T&amp;B; #5 edge bars w/ #3 stirrups @ 18"; 8" x #4 epoxy dowels @ 4')</t>
  </si>
  <si>
    <t>Reinforcing steel Gr 60, generator pad (#4 @ 12" T&amp;B EW, #5 edge bars, #3 stirrups, #4 dowels)</t>
  </si>
  <si>
    <t>APRON SLAB 4"</t>
  </si>
  <si>
    <t>Sh 47 (4" pad typical, 3 ft wide)</t>
  </si>
  <si>
    <t>4" concrete apron slab, 3'-0" wide around generator pad</t>
  </si>
  <si>
    <t>Sh 47 (#4 bars @ 8" OCBW in 4" pad)</t>
  </si>
  <si>
    <t>Reinforcing steel Gr 60, apron #4 @ 8" OC both ways</t>
  </si>
  <si>
    <t>TOTAL AMOUNT, BASE BID (Section A)</t>
  </si>
  <si>
    <t>MOBILIZATION  (10%)</t>
  </si>
  <si>
    <t>PROFIT (10%)</t>
  </si>
  <si>
    <t>OVERHEAD (20%)</t>
  </si>
  <si>
    <t>INSURANCE (1%)</t>
  </si>
  <si>
    <t>SUPERVISION (9%)</t>
  </si>
  <si>
    <t>TOTAL BASE BID (excl. MEP, incl. markups)</t>
  </si>
  <si>
    <t>ALT 1</t>
  </si>
  <si>
    <t>ALTERNATE 1: AWNING / CANOPY &amp; FOUNDATION OVER EXISTING ELECTRICAL RACK AT WELL NO. 4 (Civil)</t>
  </si>
  <si>
    <t>DEMOLITION &amp; PROTECTION OF EXISTING</t>
  </si>
  <si>
    <t>Sh 7 Alt. Notes 10</t>
  </si>
  <si>
    <t>Remove existing canopy roof &amp; cap existing columns prior to new canopy</t>
  </si>
  <si>
    <t>Sh 7 Alt. Note 8; Sh 7 (critical locate)</t>
  </si>
  <si>
    <t>Critical locate &amp; protect existing facilities, lights &amp; antenna during canopy work (electrical relocation excluded, MEP)</t>
  </si>
  <si>
    <t>FOUNDATIONS</t>
  </si>
  <si>
    <t>Sh 15 (Drilled Shaft Detail, 1'-6" dia x 10'-0", 6-#6 vert., #3 spiral @ 6")</t>
  </si>
  <si>
    <t>Drilled shaft foundations for canopy columns, 18" dia x 10'-0", 4,000 psi, 6-#6 verticals &amp; #3 spiral hooping</t>
  </si>
  <si>
    <t>CANOPY STRUCTURE &amp; ROOFING</t>
  </si>
  <si>
    <t>Sh 7 (8.5' x 24' canopy); Alt. Notes 1-6, 9</t>
  </si>
  <si>
    <t>Pre-engineered HDG steel canopy (A572 Gr 50 W-flange beams, A500 Gr B tube, A36 plate), ASCE 7-22, 25 psf uplift, ±8' clear to match existing, engineered submittal</t>
  </si>
  <si>
    <t>Sh 7 Alt. Note 7</t>
  </si>
  <si>
    <t>24 ga standing seam steel roof panels MPN120, 70% PVDF finish, w/ trim &amp; closures</t>
  </si>
  <si>
    <t>ALT 2</t>
  </si>
  <si>
    <t>ALTERNATE 2: ELECTRICAL EQUIPMENT SHELTER, FOUNDATION &amp; RACK REMOVAL/REPLACEMENT AT WELL NO. 4 (Structural shelter only, electrical excluded)</t>
  </si>
  <si>
    <t>DEMOLITION</t>
  </si>
  <si>
    <t>Sh 46 (Demolition, Remote Well No. 4 Electrical Equipment Rack)</t>
  </si>
  <si>
    <t>Demolition of existing electrical equipment rack &amp; canopy; temporary support / power continuity of existing equipment</t>
  </si>
  <si>
    <t>FOUNDATION &amp; SLAB</t>
  </si>
  <si>
    <t>Sh 46 (Shelter Front/End View)</t>
  </si>
  <si>
    <t>Shelter concrete slab 6" w/ #4 @ 16" EW &amp; perimeter beam, concrete post shafts (5'-0" embed), ±6'-0" x 26'-0"</t>
  </si>
  <si>
    <t>STEEL FRAMING</t>
  </si>
  <si>
    <t>Sh 46</t>
  </si>
  <si>
    <t>HSS 4"x4"x1/4" HDG posts (approx. 15'-0" long)</t>
  </si>
  <si>
    <t>Sh 46 (C3x4.1 frame rails, C6x8.2, hat channels, 1/2" thru bolts)</t>
  </si>
  <si>
    <t>HDG C3x4.1 frame rails, C6x8.2 roof beams, hat channel spacers &amp; connections</t>
  </si>
  <si>
    <t>ROOF &amp; WALL PANELS</t>
  </si>
  <si>
    <t>Sh 46 (26 ga galv. R-panel roof &amp; wall)</t>
  </si>
  <si>
    <t>26 ga galvanized R-panel roof (3:12) &amp; back/end walls w/ closure trim</t>
  </si>
  <si>
    <t>ALT 4</t>
  </si>
  <si>
    <t>ALTERNATE 4: REMOVABLE WELL PROTECTION FENCING, WELL NO. 4 (Sh 7, 20)</t>
  </si>
  <si>
    <t>Sh 7 (64 LF + 16 LF), Sh 20 (Remote Well No. 4 Site)</t>
  </si>
  <si>
    <t>8'-0" high chain link well protection fence w/ braces, tension wire &amp; rods</t>
  </si>
  <si>
    <t>4" OD removable posts in HSS 4.500" x 0.188" sleeves, 18" dia x 4'-0" footings @ 8' max</t>
  </si>
  <si>
    <t>Sh 20 &amp; 21</t>
  </si>
  <si>
    <t>PVC privacy mesh screen 90% blockage</t>
  </si>
  <si>
    <t>Sh 20</t>
  </si>
  <si>
    <t>Pedestrian gate 4'-0" w/ Type 71 latch</t>
  </si>
  <si>
    <t>Sh 20 (with opening)</t>
  </si>
  <si>
    <t>Fence panel with framed pipe opening</t>
  </si>
  <si>
    <t>TOTAL AMOUNT, ALTERNATE BID ITEMS (Section C)</t>
  </si>
  <si>
    <t>MARKUPS ON ALTERNATES (same % as base bid)</t>
  </si>
  <si>
    <t>TOTAL ALTERNATE BID ITEMS (Section C incl. markups)</t>
  </si>
  <si>
    <t>NOTES:</t>
  </si>
  <si>
    <t>Furnish &amp; Installation</t>
  </si>
  <si>
    <t>Quantities highlighted yellow are scaled, routed or calculated where plans give no dimension; verify before pricing. Other quantities are taken from plan dimensions, schedules, bid form or specifications. Quantity basis is shown in the Remarks column.</t>
  </si>
  <si>
    <t>Quantities in column F are net; column G carries material waste/overage only.</t>
  </si>
  <si>
    <t>MEP EXCLUDED (electrical, generator/gas, plumbing fixtures, HVAC) incl. Bid Form MEP allowances, see CLARIFICATIONS. Alternates (Section C) are priced separately.</t>
  </si>
  <si>
    <t>See sheet "CLARIFICATIONS" for drawing / specification discrepancies used as the basis of this BOQ.</t>
  </si>
  <si>
    <t>#</t>
  </si>
  <si>
    <t>QUANTITY / SCOPE CLARIFICATIONS &amp; DISCREPANCIES (for RFI / bid qualification)</t>
  </si>
  <si>
    <t>Addendum No. 1 governs: open hole is 8-3/4" (Spec 13200 §1.06 and Sheet 10 show 9-7/8"). 2nd pilot hole = 630 VF (1,890' to 2,520'). WP-242 deleted; WP-240 &amp; 15100 added.</t>
  </si>
  <si>
    <t>Bid Form Item 3 = 380 LF chain link; drawings show 280 LF + 130 LF less 16' &amp; 10' gates = 384 LF (Sheet 5). BOQ carries 384 LF.</t>
  </si>
  <si>
    <t>Bid Form Item 17 lists 802' of 16" and 1,088' of 10" casing; Sheet 10 additionally shows 26" x 0.375" surface casing 0' to 40' in 30" hole, carried as separate lines.</t>
  </si>
  <si>
    <t>Spec 13200 §1.06 design table appears transposed (casing bottom 2,520' / open hole bottom 1,890'); BOQ follows Sheet 10 profile and Addendum 1.</t>
  </si>
  <si>
    <t>Well pump foundation rebar: Sheet 11 shows #4 @ 18" EW; Spec 13200 §3.25 requires #5 @ 12" EW each face, priced per spec (more stringent).</t>
  </si>
  <si>
    <t>Sounder tube: Sheet 10 = 1" PVC E-line; Spec 13200 §2.17 = 1-1/4" Sch 40 PVC. Chemical insertion tubing (Bid Item 19) not detailed, RFI.</t>
  </si>
  <si>
    <t>Doors: Sheet 12 (Rev.) schedule = fiberglass door &amp; frame; Sheet 3 Note 17 = galvanized steel; Sheet 15 = SS hollow metal frame. Schedule carried.</t>
  </si>
  <si>
    <t>Chlorine solution line: Sheet 5/12 = 3/4" PVC; Sheet 14 elevation = 1" chlorine chemical line in 2" PVC conduit.</t>
  </si>
  <si>
    <t>Masonry grout: Sheet 3 General Structural Note 12 = 2,500 psi fine grout; CMU Note 2 = 2,000 psi coarse grout, 2,500 psi carried.</t>
  </si>
  <si>
    <t>Generator pad and apron sized from Sheet 47 (enclosure 211" x 90"), adjust to final approved enclosure (Sheet 24 Note 11 requires +6" all sides).</t>
  </si>
  <si>
    <t>Grading/seeding areas scaled from Sheet 8 'extent of proposed grading' (no earthwork volumes provided), highlighted; verify against topo.</t>
  </si>
  <si>
    <t>No prevailing wage determination included in bid documents; verify Tex. Gov't Code Ch. 2258 requirement with City.</t>
  </si>
  <si>
    <t>Unit pricing columns (J, K) are left open for pricing; all extension, subtotal and markup formulas are live.</t>
  </si>
  <si>
    <t>MEP EXCLUDED per client instruction: electrical (Bid Item 23, Alt 3 &amp; electrical portion of Alt 2), generator &amp; natural gas (Bid Item 24, structural pad retained), emergency shower/eyewash &amp; bladder tank (Bid Item 8), building HVAC/fans/heater, floor drain, transformer pad/bollards, and MEP allowances (electrical service $20,000, McCauley programming $15,000, gas service $5,000).</t>
  </si>
  <si>
    <t>Documents reviewed: Plans (51 sheets, 7/29/2026), Project Manual incl. Technical Specs, Electrical Specs &amp; Geotechnical Report (ARIAS), Addendum No. 1 (38 pp., 8/20/2026) incl. revised Bid Form, Spec 15100, WP-240 and revised Sheet 12.</t>
  </si>
  <si>
    <t>6'-0" galv. chain link fence, 2" x 9 ga mesh, 3-strand 12-1/2 ga barbed wire (1'-0" ext.), 1-5/8" top rail, 7 ga tension wire, well site 80'x60'</t>
  </si>
  <si>
    <t xml:space="preserve">BID ITEM 3: CHAIN LINK FENCE WITH 16-FOOT &amp; 10-FOOT SWING GATES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</si>
</sst>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5" formatCode="_(* #,##0.00_);_(* \(#,##0.00\);_(* \-??_);_(@_)"/>
    <numFmt numFmtId="166" formatCode="\$#,##0"/>
    <numFmt numFmtId="167" formatCode="000000"/>
    <numFmt numFmtId="168" formatCode="_(\$* #,##0.00_);_(\$* \(#,##0.00\);_(\$* \-??_);_(@_)"/>
    <numFmt numFmtId="169" formatCode="_-[$$-409]* #,##0.00_ ;_-[$$-409]* \-#,##0.00\ ;_-[$$-409]* \-??_ ;_-@_ "/>
    <numFmt numFmtId="170" formatCode="_(\$* #,##0.0_);_(\$* \(#,##0.0\);_(\$* \-??_);_(@_)"/>
    <numFmt numFmtId="171" formatCode="_(\$* #,##0_);_(\$* \(#,##0\);_(\$* \-??_);_(@_)"/>
    <numFmt numFmtId="172" formatCode="#,##0.0"/>
  </numFmts>
  <fonts count="19" x14ac:knownFonts="1">
    <font>
      <sz val="11"/>
      <color rgb="FF000000"/>
      <name val="Calibri"/>
      <charset val="1"/>
    </font>
    <font>
      <sz val="12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color theme="2"/>
      <name val="Calibri"/>
      <family val="2"/>
      <charset val="1"/>
    </font>
    <font>
      <sz val="12"/>
      <name val="Calibri"/>
      <family val="2"/>
      <charset val="1"/>
    </font>
    <font>
      <b/>
      <sz val="12"/>
      <color theme="2"/>
      <name val="Calibri"/>
      <family val="2"/>
      <charset val="1"/>
    </font>
    <font>
      <b/>
      <sz val="12"/>
      <color rgb="FF1E4E79"/>
      <name val="Calibri"/>
      <family val="2"/>
      <charset val="1"/>
    </font>
    <font>
      <b/>
      <sz val="12"/>
      <name val="Calibri"/>
      <family val="2"/>
      <charset val="1"/>
    </font>
    <font>
      <sz val="12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2"/>
      <color rgb="FF0C0C0C"/>
      <name val="Calibri"/>
      <family val="2"/>
      <charset val="1"/>
    </font>
    <font>
      <b/>
      <sz val="12"/>
      <color rgb="FF0C0C0C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2"/>
      <name val="Calibri"/>
      <family val="2"/>
    </font>
    <font>
      <b/>
      <sz val="12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rgb="FF333F4F"/>
        <bgColor rgb="FF1E4E79"/>
      </patternFill>
    </fill>
    <fill>
      <patternFill patternType="solid">
        <fgColor rgb="FF366092"/>
        <bgColor rgb="FF1E4E79"/>
      </patternFill>
    </fill>
    <fill>
      <patternFill patternType="solid">
        <fgColor rgb="FFF2F2F2"/>
        <bgColor rgb="FFE7E6E6"/>
      </patternFill>
    </fill>
    <fill>
      <patternFill patternType="solid">
        <fgColor rgb="FFDAEEF3"/>
        <bgColor rgb="FFE7E6E6"/>
      </patternFill>
    </fill>
    <fill>
      <patternFill patternType="solid">
        <fgColor rgb="FFB6DDE8"/>
        <bgColor rgb="FF92CDDC"/>
      </patternFill>
    </fill>
    <fill>
      <patternFill patternType="solid">
        <fgColor rgb="FF92CDDC"/>
        <bgColor rgb="FFB6DDE8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165" fontId="1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3" fillId="0" borderId="0"/>
    <xf numFmtId="9" fontId="3" fillId="0" borderId="0"/>
    <xf numFmtId="9" fontId="3" fillId="0" borderId="0"/>
  </cellStyleXfs>
  <cellXfs count="124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167" fontId="12" fillId="4" borderId="7" xfId="0" applyNumberFormat="1" applyFont="1" applyFill="1" applyBorder="1" applyAlignment="1">
      <alignment horizontal="center" vertical="center" wrapText="1"/>
    </xf>
    <xf numFmtId="167" fontId="13" fillId="4" borderId="8" xfId="0" applyNumberFormat="1" applyFont="1" applyFill="1" applyBorder="1" applyAlignment="1">
      <alignment horizontal="center" vertical="center" wrapText="1"/>
    </xf>
    <xf numFmtId="167" fontId="12" fillId="4" borderId="8" xfId="0" applyNumberFormat="1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left" vertical="center" wrapText="1"/>
    </xf>
    <xf numFmtId="167" fontId="12" fillId="4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7" fontId="12" fillId="4" borderId="10" xfId="0" applyNumberFormat="1" applyFont="1" applyFill="1" applyBorder="1" applyAlignment="1">
      <alignment horizontal="center" vertical="center" wrapText="1"/>
    </xf>
    <xf numFmtId="167" fontId="13" fillId="4" borderId="11" xfId="0" applyNumberFormat="1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left" vertical="center" wrapText="1"/>
    </xf>
    <xf numFmtId="167" fontId="12" fillId="4" borderId="11" xfId="0" applyNumberFormat="1" applyFont="1" applyFill="1" applyBorder="1" applyAlignment="1">
      <alignment horizontal="center" vertical="center" wrapText="1"/>
    </xf>
    <xf numFmtId="167" fontId="12" fillId="4" borderId="12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68" fontId="11" fillId="0" borderId="14" xfId="0" applyNumberFormat="1" applyFont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1" fontId="14" fillId="0" borderId="14" xfId="0" applyNumberFormat="1" applyFont="1" applyBorder="1" applyAlignment="1">
      <alignment horizontal="center" vertical="center"/>
    </xf>
    <xf numFmtId="9" fontId="8" fillId="0" borderId="14" xfId="0" applyNumberFormat="1" applyFont="1" applyBorder="1" applyAlignment="1">
      <alignment horizontal="center" vertical="center"/>
    </xf>
    <xf numFmtId="37" fontId="8" fillId="0" borderId="14" xfId="0" applyNumberFormat="1" applyFont="1" applyBorder="1" applyAlignment="1">
      <alignment horizontal="center" vertical="center"/>
    </xf>
    <xf numFmtId="168" fontId="8" fillId="0" borderId="14" xfId="0" applyNumberFormat="1" applyFont="1" applyBorder="1" applyAlignment="1">
      <alignment horizontal="center" vertical="center"/>
    </xf>
    <xf numFmtId="169" fontId="8" fillId="0" borderId="14" xfId="0" applyNumberFormat="1" applyFont="1" applyBorder="1" applyAlignment="1">
      <alignment horizontal="left" vertical="center"/>
    </xf>
    <xf numFmtId="170" fontId="8" fillId="0" borderId="14" xfId="0" applyNumberFormat="1" applyFont="1" applyBorder="1" applyAlignment="1">
      <alignment horizontal="left" vertical="center"/>
    </xf>
    <xf numFmtId="171" fontId="14" fillId="0" borderId="15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3" fontId="5" fillId="0" borderId="8" xfId="0" applyNumberFormat="1" applyFont="1" applyBorder="1" applyAlignment="1">
      <alignment horizontal="center" vertical="center"/>
    </xf>
    <xf numFmtId="9" fontId="14" fillId="0" borderId="8" xfId="0" applyNumberFormat="1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9" fontId="8" fillId="0" borderId="8" xfId="0" applyNumberFormat="1" applyFont="1" applyBorder="1" applyAlignment="1">
      <alignment horizontal="left" vertical="center"/>
    </xf>
    <xf numFmtId="170" fontId="8" fillId="0" borderId="8" xfId="0" applyNumberFormat="1" applyFont="1" applyBorder="1" applyAlignment="1">
      <alignment horizontal="center" vertical="center"/>
    </xf>
    <xf numFmtId="168" fontId="14" fillId="0" borderId="9" xfId="0" applyNumberFormat="1" applyFont="1" applyBorder="1" applyAlignment="1">
      <alignment horizontal="center" vertical="center"/>
    </xf>
    <xf numFmtId="0" fontId="2" fillId="0" borderId="14" xfId="3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170" fontId="8" fillId="0" borderId="14" xfId="0" applyNumberFormat="1" applyFont="1" applyBorder="1" applyAlignment="1">
      <alignment horizontal="center" vertical="center"/>
    </xf>
    <xf numFmtId="168" fontId="14" fillId="0" borderId="15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9" fontId="14" fillId="0" borderId="14" xfId="0" applyNumberFormat="1" applyFont="1" applyBorder="1" applyAlignment="1">
      <alignment horizontal="center" vertical="center"/>
    </xf>
    <xf numFmtId="0" fontId="2" fillId="0" borderId="14" xfId="3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right" vertical="center" wrapText="1"/>
    </xf>
    <xf numFmtId="0" fontId="14" fillId="0" borderId="14" xfId="0" applyFont="1" applyBorder="1" applyAlignment="1">
      <alignment horizontal="center" vertical="center"/>
    </xf>
    <xf numFmtId="169" fontId="14" fillId="0" borderId="14" xfId="0" applyNumberFormat="1" applyFont="1" applyBorder="1" applyAlignment="1">
      <alignment horizontal="center" vertical="center"/>
    </xf>
    <xf numFmtId="171" fontId="15" fillId="6" borderId="14" xfId="0" applyNumberFormat="1" applyFont="1" applyFill="1" applyBorder="1" applyAlignment="1">
      <alignment horizontal="center" vertical="center"/>
    </xf>
    <xf numFmtId="171" fontId="15" fillId="6" borderId="15" xfId="0" applyNumberFormat="1" applyFont="1" applyFill="1" applyBorder="1" applyAlignment="1">
      <alignment horizontal="center" vertical="center"/>
    </xf>
    <xf numFmtId="167" fontId="13" fillId="4" borderId="14" xfId="0" applyNumberFormat="1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left" vertical="center" wrapText="1"/>
    </xf>
    <xf numFmtId="167" fontId="12" fillId="4" borderId="14" xfId="0" applyNumberFormat="1" applyFont="1" applyFill="1" applyBorder="1" applyAlignment="1">
      <alignment horizontal="center" vertical="center" wrapText="1"/>
    </xf>
    <xf numFmtId="169" fontId="12" fillId="4" borderId="14" xfId="0" applyNumberFormat="1" applyFont="1" applyFill="1" applyBorder="1" applyAlignment="1">
      <alignment horizontal="center" vertical="center" wrapText="1"/>
    </xf>
    <xf numFmtId="167" fontId="12" fillId="4" borderId="15" xfId="0" applyNumberFormat="1" applyFont="1" applyFill="1" applyBorder="1" applyAlignment="1">
      <alignment horizontal="center" vertical="center" wrapText="1"/>
    </xf>
    <xf numFmtId="3" fontId="2" fillId="0" borderId="14" xfId="3" applyNumberFormat="1" applyFont="1" applyBorder="1" applyAlignment="1">
      <alignment horizontal="center" vertical="center"/>
    </xf>
    <xf numFmtId="3" fontId="14" fillId="0" borderId="14" xfId="0" applyNumberFormat="1" applyFont="1" applyBorder="1" applyAlignment="1">
      <alignment horizontal="center" vertical="center"/>
    </xf>
    <xf numFmtId="172" fontId="14" fillId="0" borderId="14" xfId="0" applyNumberFormat="1" applyFont="1" applyBorder="1" applyAlignment="1">
      <alignment horizontal="center" vertical="center"/>
    </xf>
    <xf numFmtId="4" fontId="2" fillId="0" borderId="14" xfId="3" applyNumberFormat="1" applyFont="1" applyBorder="1" applyAlignment="1">
      <alignment horizontal="center" vertical="center"/>
    </xf>
    <xf numFmtId="4" fontId="14" fillId="0" borderId="14" xfId="0" applyNumberFormat="1" applyFont="1" applyBorder="1" applyAlignment="1">
      <alignment horizontal="center" vertical="center"/>
    </xf>
    <xf numFmtId="0" fontId="6" fillId="6" borderId="13" xfId="0" applyFont="1" applyFill="1" applyBorder="1" applyAlignment="1">
      <alignment horizontal="left" vertical="center"/>
    </xf>
    <xf numFmtId="0" fontId="6" fillId="6" borderId="14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left" vertical="center" wrapText="1"/>
    </xf>
    <xf numFmtId="0" fontId="15" fillId="6" borderId="14" xfId="0" applyFont="1" applyFill="1" applyBorder="1" applyAlignment="1">
      <alignment horizontal="left" vertical="center"/>
    </xf>
    <xf numFmtId="1" fontId="15" fillId="6" borderId="14" xfId="0" applyNumberFormat="1" applyFont="1" applyFill="1" applyBorder="1" applyAlignment="1">
      <alignment horizontal="left" vertical="center"/>
    </xf>
    <xf numFmtId="0" fontId="15" fillId="6" borderId="14" xfId="0" applyFont="1" applyFill="1" applyBorder="1" applyAlignment="1">
      <alignment horizontal="center" vertical="center"/>
    </xf>
    <xf numFmtId="168" fontId="15" fillId="6" borderId="14" xfId="0" applyNumberFormat="1" applyFont="1" applyFill="1" applyBorder="1" applyAlignment="1">
      <alignment horizontal="left" vertical="center"/>
    </xf>
    <xf numFmtId="171" fontId="6" fillId="6" borderId="14" xfId="0" applyNumberFormat="1" applyFont="1" applyFill="1" applyBorder="1" applyAlignment="1">
      <alignment horizontal="left" vertical="center"/>
    </xf>
    <xf numFmtId="171" fontId="6" fillId="6" borderId="15" xfId="0" applyNumberFormat="1" applyFont="1" applyFill="1" applyBorder="1" applyAlignment="1">
      <alignment horizontal="left" vertical="center"/>
    </xf>
    <xf numFmtId="0" fontId="6" fillId="7" borderId="13" xfId="0" applyFont="1" applyFill="1" applyBorder="1" applyAlignment="1">
      <alignment horizontal="left" vertical="center"/>
    </xf>
    <xf numFmtId="0" fontId="6" fillId="7" borderId="14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left" vertical="center"/>
    </xf>
    <xf numFmtId="1" fontId="6" fillId="7" borderId="14" xfId="0" applyNumberFormat="1" applyFont="1" applyFill="1" applyBorder="1" applyAlignment="1">
      <alignment horizontal="left" vertical="center"/>
    </xf>
    <xf numFmtId="9" fontId="6" fillId="7" borderId="14" xfId="0" applyNumberFormat="1" applyFont="1" applyFill="1" applyBorder="1" applyAlignment="1">
      <alignment horizontal="left" vertical="center"/>
    </xf>
    <xf numFmtId="168" fontId="6" fillId="7" borderId="15" xfId="0" applyNumberFormat="1" applyFont="1" applyFill="1" applyBorder="1" applyAlignment="1">
      <alignment horizontal="left" vertical="center"/>
    </xf>
    <xf numFmtId="0" fontId="6" fillId="8" borderId="16" xfId="0" applyFont="1" applyFill="1" applyBorder="1" applyAlignment="1">
      <alignment horizontal="left" vertical="center"/>
    </xf>
    <xf numFmtId="0" fontId="6" fillId="8" borderId="17" xfId="0" applyFont="1" applyFill="1" applyBorder="1" applyAlignment="1">
      <alignment horizontal="center" vertical="center"/>
    </xf>
    <xf numFmtId="167" fontId="6" fillId="8" borderId="17" xfId="0" applyNumberFormat="1" applyFont="1" applyFill="1" applyBorder="1" applyAlignment="1">
      <alignment horizontal="center" vertical="center"/>
    </xf>
    <xf numFmtId="0" fontId="6" fillId="8" borderId="17" xfId="0" applyFont="1" applyFill="1" applyBorder="1" applyAlignment="1">
      <alignment horizontal="left" vertical="center" wrapText="1"/>
    </xf>
    <xf numFmtId="0" fontId="15" fillId="8" borderId="17" xfId="0" applyFont="1" applyFill="1" applyBorder="1" applyAlignment="1">
      <alignment horizontal="left" vertical="center"/>
    </xf>
    <xf numFmtId="1" fontId="15" fillId="8" borderId="17" xfId="0" applyNumberFormat="1" applyFont="1" applyFill="1" applyBorder="1" applyAlignment="1">
      <alignment horizontal="left" vertical="center"/>
    </xf>
    <xf numFmtId="0" fontId="15" fillId="8" borderId="17" xfId="0" applyFont="1" applyFill="1" applyBorder="1" applyAlignment="1">
      <alignment horizontal="center" vertical="center"/>
    </xf>
    <xf numFmtId="168" fontId="15" fillId="8" borderId="17" xfId="0" applyNumberFormat="1" applyFont="1" applyFill="1" applyBorder="1" applyAlignment="1">
      <alignment horizontal="left" vertical="center"/>
    </xf>
    <xf numFmtId="171" fontId="6" fillId="8" borderId="18" xfId="0" applyNumberFormat="1" applyFont="1" applyFill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16" fillId="0" borderId="0" xfId="0" applyFont="1" applyAlignment="1">
      <alignment vertical="top" wrapText="1"/>
    </xf>
    <xf numFmtId="0" fontId="2" fillId="0" borderId="14" xfId="3" applyFont="1" applyBorder="1" applyAlignment="1">
      <alignment vertical="center" wrapText="1"/>
    </xf>
    <xf numFmtId="0" fontId="0" fillId="0" borderId="0" xfId="0" applyAlignment="1">
      <alignment wrapText="1"/>
    </xf>
    <xf numFmtId="3" fontId="18" fillId="0" borderId="14" xfId="3" applyNumberFormat="1" applyFont="1" applyBorder="1" applyAlignment="1">
      <alignment horizontal="center" vertical="center"/>
    </xf>
    <xf numFmtId="9" fontId="18" fillId="0" borderId="14" xfId="0" applyNumberFormat="1" applyFont="1" applyBorder="1" applyAlignment="1">
      <alignment horizontal="center" vertical="center"/>
    </xf>
    <xf numFmtId="3" fontId="18" fillId="0" borderId="14" xfId="0" applyNumberFormat="1" applyFont="1" applyBorder="1" applyAlignment="1">
      <alignment horizontal="center" vertical="center"/>
    </xf>
    <xf numFmtId="0" fontId="18" fillId="0" borderId="14" xfId="3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right" vertical="center"/>
    </xf>
    <xf numFmtId="166" fontId="9" fillId="3" borderId="6" xfId="0" applyNumberFormat="1" applyFont="1" applyFill="1" applyBorder="1" applyAlignment="1">
      <alignment horizontal="center" vertical="center"/>
    </xf>
  </cellXfs>
  <cellStyles count="9">
    <cellStyle name="Comma 2 2" xfId="1"/>
    <cellStyle name="Normal" xfId="0" builtinId="0"/>
    <cellStyle name="Normal 2" xfId="2"/>
    <cellStyle name="Normal 3" xfId="3"/>
    <cellStyle name="Normal 3 2" xfId="4"/>
    <cellStyle name="Normal 4" xfId="5"/>
    <cellStyle name="Normal 5" xfId="6"/>
    <cellStyle name="Percent 2" xfId="7"/>
    <cellStyle name="Percent 2 2" xf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AEEF3"/>
      <rgbColor rgb="FF660066"/>
      <rgbColor rgb="FFFF8080"/>
      <rgbColor rgb="FF0066CC"/>
      <rgbColor rgb="FFB6DD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CCFFCC"/>
      <rgbColor rgb="FFFFFF99"/>
      <rgbColor rgb="FF92CDD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66092"/>
      <rgbColor rgb="FF969696"/>
      <rgbColor rgb="FF003366"/>
      <rgbColor rgb="FF339966"/>
      <rgbColor rgb="FF0C0C0C"/>
      <rgbColor rgb="FF333300"/>
      <rgbColor rgb="FF993300"/>
      <rgbColor rgb="FF993366"/>
      <rgbColor rgb="FF1E4E79"/>
      <rgbColor rgb="FF333F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8009</xdr:colOff>
      <xdr:row>7</xdr:row>
      <xdr:rowOff>23887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20831FAF-5B15-4F45-9C45-E96577BD6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833" y="201083"/>
          <a:ext cx="1860093" cy="12092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ri%20Swallie/Documents/Budget%20Tracker%20Bid%20Leveling%20Sheet%20(version%201)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 Comparison (New)"/>
      <sheetName val="2025 Fit Out Costs"/>
      <sheetName val="Bid Comparison 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PEwm" Type="http://schemas.openxmlformats.org/officeDocument/2006/relationships/image" Target="../media/pe-watermark-2960x21.jpeg"/></Relationships>
</file>

<file path=xl/worksheets/_rels/sheet2.xml.rels><?xml version="1.0" encoding="UTF-8" standalone="yes"?>
<Relationships xmlns="http://schemas.openxmlformats.org/package/2006/relationships"><Relationship Id="rIdPEwm" Type="http://schemas.openxmlformats.org/officeDocument/2006/relationships/image" Target="../media/pe-watermark-1040x19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D537"/>
  <sheetViews>
    <sheetView tabSelected="1" view="pageBreakPreview" zoomScale="60" zoomScaleNormal="60" zoomScalePageLayoutView="70" workbookViewId="0">
      <pane ySplit="8" topLeftCell="A453" activePane="bottomLeft" state="frozen"/>
      <selection pane="bottomLeft" activeCell="O1" sqref="O1:O1048576"/>
    </sheetView>
  </sheetViews>
  <sheetFormatPr defaultColWidth="14.44140625" defaultRowHeight="15.6" x14ac:dyDescent="0.3"/>
  <cols>
    <col min="1" max="1" width="3.33203125" style="1" customWidth="1"/>
    <col min="2" max="2" width="7.33203125" style="1" customWidth="1"/>
    <col min="3" max="3" width="19.109375" style="2" customWidth="1"/>
    <col min="4" max="4" width="15.109375" style="3" customWidth="1"/>
    <col min="5" max="5" width="95" style="1" customWidth="1"/>
    <col min="6" max="6" width="10" style="1" customWidth="1"/>
    <col min="7" max="7" width="8.6640625" style="1" customWidth="1"/>
    <col min="8" max="8" width="10" style="1" customWidth="1"/>
    <col min="9" max="9" width="7.33203125" style="1" customWidth="1"/>
    <col min="10" max="10" width="14.6640625" style="1" customWidth="1"/>
    <col min="11" max="11" width="15.44140625" style="1" customWidth="1"/>
    <col min="12" max="12" width="14.33203125" style="1" customWidth="1"/>
    <col min="13" max="13" width="18" style="1" customWidth="1"/>
    <col min="14" max="14" width="18.88671875" style="1" customWidth="1"/>
    <col min="15" max="30" width="8.6640625" style="1" customWidth="1"/>
    <col min="31" max="16384" width="14.44140625" style="1"/>
  </cols>
  <sheetData>
    <row r="1" spans="1:30" ht="15.75" customHeight="1" thickBot="1" x14ac:dyDescent="0.35">
      <c r="A1" s="4"/>
      <c r="B1" s="5"/>
      <c r="C1" s="6"/>
      <c r="D1" s="7"/>
      <c r="E1" s="8"/>
      <c r="F1" s="7"/>
      <c r="G1" s="7"/>
      <c r="H1" s="9"/>
      <c r="I1" s="10"/>
      <c r="J1" s="11"/>
      <c r="K1" s="11"/>
      <c r="L1" s="11"/>
      <c r="M1" s="11"/>
      <c r="N1" s="12"/>
    </row>
    <row r="2" spans="1:30" ht="16.2" thickBot="1" x14ac:dyDescent="0.35">
      <c r="A2" s="13"/>
      <c r="B2" s="117"/>
      <c r="C2" s="117"/>
      <c r="D2" s="14"/>
      <c r="E2" s="15"/>
      <c r="F2" s="16"/>
      <c r="G2" s="17"/>
      <c r="H2" s="118"/>
      <c r="I2" s="118"/>
      <c r="J2" s="118"/>
      <c r="K2" s="118"/>
      <c r="L2" s="118"/>
      <c r="M2" s="119" t="s">
        <v>0</v>
      </c>
      <c r="N2" s="119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15" customHeight="1" thickBot="1" x14ac:dyDescent="0.35">
      <c r="A3" s="13"/>
      <c r="B3" s="117"/>
      <c r="C3" s="117"/>
      <c r="D3" s="120" t="s">
        <v>1</v>
      </c>
      <c r="E3" s="121" t="s">
        <v>2</v>
      </c>
      <c r="F3" s="121"/>
      <c r="G3" s="121"/>
      <c r="H3" s="122" t="s">
        <v>3</v>
      </c>
      <c r="I3" s="122"/>
      <c r="J3" s="122"/>
      <c r="K3" s="122"/>
      <c r="L3" s="122"/>
      <c r="M3" s="123">
        <f>N481</f>
        <v>1880600.3404907223</v>
      </c>
      <c r="N3" s="123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spans="1:30" ht="16.2" thickBot="1" x14ac:dyDescent="0.35">
      <c r="A4" s="13"/>
      <c r="B4" s="117"/>
      <c r="C4" s="117"/>
      <c r="D4" s="120"/>
      <c r="E4" s="121"/>
      <c r="F4" s="121"/>
      <c r="G4" s="121"/>
      <c r="H4" s="122" t="s">
        <v>4</v>
      </c>
      <c r="I4" s="122"/>
      <c r="J4" s="122"/>
      <c r="K4" s="122"/>
      <c r="L4" s="122"/>
      <c r="M4" s="123">
        <f>SUM(N482:N486)</f>
        <v>940300.17024536117</v>
      </c>
      <c r="N4" s="123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</row>
    <row r="5" spans="1:30" ht="15" customHeight="1" thickBot="1" x14ac:dyDescent="0.35">
      <c r="A5" s="13"/>
      <c r="B5" s="117"/>
      <c r="C5" s="117"/>
      <c r="D5" s="120" t="s">
        <v>5</v>
      </c>
      <c r="E5" s="121" t="s">
        <v>6</v>
      </c>
      <c r="F5" s="121"/>
      <c r="G5" s="121"/>
      <c r="H5" s="122"/>
      <c r="I5" s="122"/>
      <c r="J5" s="122"/>
      <c r="K5" s="122"/>
      <c r="L5" s="122"/>
      <c r="M5" s="123"/>
      <c r="N5" s="123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ht="16.2" thickBot="1" x14ac:dyDescent="0.35">
      <c r="A6" s="13"/>
      <c r="B6" s="117"/>
      <c r="C6" s="117"/>
      <c r="D6" s="120"/>
      <c r="E6" s="121"/>
      <c r="F6" s="121"/>
      <c r="G6" s="121"/>
      <c r="H6" s="122" t="s">
        <v>7</v>
      </c>
      <c r="I6" s="122"/>
      <c r="J6" s="122"/>
      <c r="K6" s="122"/>
      <c r="L6" s="122"/>
      <c r="M6" s="123">
        <f>SUM(M3:N5)</f>
        <v>2820900.5107360836</v>
      </c>
      <c r="N6" s="123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15.75" customHeight="1" thickBot="1" x14ac:dyDescent="0.35">
      <c r="A7" s="13"/>
      <c r="B7" s="117"/>
      <c r="C7" s="117"/>
      <c r="D7" s="19"/>
      <c r="E7" s="20"/>
      <c r="F7" s="21"/>
      <c r="G7" s="22"/>
      <c r="H7" s="122"/>
      <c r="I7" s="122"/>
      <c r="J7" s="122"/>
      <c r="K7" s="122"/>
      <c r="L7" s="122"/>
      <c r="M7" s="123"/>
      <c r="N7" s="123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0" ht="46.5" customHeight="1" x14ac:dyDescent="0.3">
      <c r="A8" s="23"/>
      <c r="B8" s="24" t="s">
        <v>8</v>
      </c>
      <c r="C8" s="25" t="s">
        <v>9</v>
      </c>
      <c r="D8" s="26" t="s">
        <v>10</v>
      </c>
      <c r="E8" s="27" t="s">
        <v>11</v>
      </c>
      <c r="F8" s="26" t="s">
        <v>12</v>
      </c>
      <c r="G8" s="26" t="s">
        <v>13</v>
      </c>
      <c r="H8" s="26" t="s">
        <v>14</v>
      </c>
      <c r="I8" s="26" t="s">
        <v>15</v>
      </c>
      <c r="J8" s="26" t="s">
        <v>16</v>
      </c>
      <c r="K8" s="26" t="s">
        <v>17</v>
      </c>
      <c r="L8" s="26" t="s">
        <v>18</v>
      </c>
      <c r="M8" s="26" t="s">
        <v>19</v>
      </c>
      <c r="N8" s="28" t="s">
        <v>20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ht="15" customHeight="1" x14ac:dyDescent="0.3">
      <c r="A9" s="23"/>
      <c r="B9" s="30" t="str">
        <f>IF(I9&lt;&gt;"",1+MAX(A$1:$B8),"")</f>
        <v/>
      </c>
      <c r="C9" s="31"/>
      <c r="D9" s="32">
        <v>1</v>
      </c>
      <c r="E9" s="33" t="s">
        <v>21</v>
      </c>
      <c r="F9" s="34"/>
      <c r="G9" s="34"/>
      <c r="H9" s="34"/>
      <c r="I9" s="34"/>
      <c r="J9" s="34"/>
      <c r="K9" s="34"/>
      <c r="L9" s="34"/>
      <c r="M9" s="34"/>
      <c r="N9" s="35"/>
    </row>
    <row r="10" spans="1:30" ht="16.2" thickBot="1" x14ac:dyDescent="0.35">
      <c r="A10" s="23"/>
      <c r="B10" s="36" t="str">
        <f>IF(I10&lt;&gt;"",1+MAX(A$1:$B9),"")</f>
        <v/>
      </c>
      <c r="C10" s="37"/>
      <c r="D10" s="38"/>
      <c r="E10" s="38" t="s">
        <v>22</v>
      </c>
      <c r="F10" s="39"/>
      <c r="G10" s="40"/>
      <c r="H10" s="41"/>
      <c r="I10" s="42"/>
      <c r="J10" s="43"/>
      <c r="K10" s="43"/>
      <c r="L10" s="44"/>
      <c r="M10" s="44"/>
      <c r="N10" s="45"/>
    </row>
    <row r="11" spans="1:30" ht="30.75" customHeight="1" x14ac:dyDescent="0.3">
      <c r="A11" s="23"/>
      <c r="B11" s="46">
        <f>IF(I11&lt;&gt;"",1+MAX(A$1:$B10),"")</f>
        <v>1</v>
      </c>
      <c r="C11" s="47" t="s">
        <v>23</v>
      </c>
      <c r="D11" s="48">
        <v>1</v>
      </c>
      <c r="E11" s="49" t="s">
        <v>24</v>
      </c>
      <c r="F11" s="50">
        <v>1</v>
      </c>
      <c r="G11" s="51">
        <v>0</v>
      </c>
      <c r="H11" s="52">
        <f>F11*(1+G11)</f>
        <v>1</v>
      </c>
      <c r="I11" s="53" t="s">
        <v>25</v>
      </c>
      <c r="J11" s="54">
        <v>0</v>
      </c>
      <c r="K11" s="54">
        <v>0</v>
      </c>
      <c r="L11" s="55">
        <f>IF(I11&lt;&gt;"",H11*J11,"")</f>
        <v>0</v>
      </c>
      <c r="M11" s="55">
        <f>IF(I11&lt;&gt;"",H11*K11,"")</f>
        <v>0</v>
      </c>
      <c r="N11" s="56">
        <f>IF(I11&lt;&gt;"",L11+M11,"")</f>
        <v>0</v>
      </c>
    </row>
    <row r="12" spans="1:30" x14ac:dyDescent="0.3">
      <c r="A12" s="23"/>
      <c r="B12" s="36" t="str">
        <f>IF(I12&lt;&gt;"",1+MAX(A$1:$B11),"")</f>
        <v/>
      </c>
      <c r="C12" s="58"/>
      <c r="D12" s="58"/>
      <c r="E12" s="59"/>
      <c r="F12" s="39"/>
      <c r="G12" s="40"/>
      <c r="H12" s="41"/>
      <c r="I12" s="60"/>
      <c r="J12" s="43"/>
      <c r="K12" s="43"/>
      <c r="L12" s="61"/>
      <c r="M12" s="61"/>
      <c r="N12" s="62"/>
    </row>
    <row r="13" spans="1:30" ht="16.2" thickBot="1" x14ac:dyDescent="0.35">
      <c r="A13" s="23"/>
      <c r="B13" s="36" t="str">
        <f>IF(I13&lt;&gt;"",1+MAX(A$1:$B12),"")</f>
        <v/>
      </c>
      <c r="C13" s="37"/>
      <c r="D13" s="38"/>
      <c r="E13" s="38" t="s">
        <v>26</v>
      </c>
      <c r="F13" s="39"/>
      <c r="G13" s="40"/>
      <c r="H13" s="41"/>
      <c r="I13" s="42"/>
      <c r="J13" s="43"/>
      <c r="K13" s="43"/>
      <c r="L13" s="44"/>
      <c r="M13" s="44"/>
      <c r="N13" s="45"/>
    </row>
    <row r="14" spans="1:30" ht="30.75" customHeight="1" x14ac:dyDescent="0.3">
      <c r="A14" s="23"/>
      <c r="B14" s="46">
        <f>IF(I14&lt;&gt;"",1+MAX(A$1:$B13),"")</f>
        <v>2</v>
      </c>
      <c r="C14" s="47" t="s">
        <v>27</v>
      </c>
      <c r="D14" s="48">
        <v>1</v>
      </c>
      <c r="E14" s="49" t="s">
        <v>28</v>
      </c>
      <c r="F14" s="50">
        <v>1</v>
      </c>
      <c r="G14" s="51">
        <v>0</v>
      </c>
      <c r="H14" s="52">
        <f>F14*(1+G14)</f>
        <v>1</v>
      </c>
      <c r="I14" s="53" t="s">
        <v>25</v>
      </c>
      <c r="J14" s="54">
        <v>0</v>
      </c>
      <c r="K14" s="54">
        <v>0</v>
      </c>
      <c r="L14" s="55">
        <f>IF(I14&lt;&gt;"",H14*J14,"")</f>
        <v>0</v>
      </c>
      <c r="M14" s="55">
        <f>IF(I14&lt;&gt;"",H14*K14,"")</f>
        <v>0</v>
      </c>
      <c r="N14" s="56">
        <f>IF(I14&lt;&gt;"",L14+M14,"")</f>
        <v>0</v>
      </c>
    </row>
    <row r="15" spans="1:30" ht="30.75" customHeight="1" thickBot="1" x14ac:dyDescent="0.35">
      <c r="A15" s="23"/>
      <c r="B15" s="36">
        <f>IF(I15&lt;&gt;"",1+MAX(A$1:$B14),"")</f>
        <v>3</v>
      </c>
      <c r="C15" s="63" t="s">
        <v>29</v>
      </c>
      <c r="D15" s="60">
        <v>1</v>
      </c>
      <c r="E15" s="57" t="s">
        <v>30</v>
      </c>
      <c r="F15" s="78">
        <v>9</v>
      </c>
      <c r="G15" s="64">
        <v>0</v>
      </c>
      <c r="H15" s="78">
        <f>F15*(1+G15)</f>
        <v>9</v>
      </c>
      <c r="I15" s="65" t="s">
        <v>31</v>
      </c>
      <c r="J15" s="43">
        <v>0</v>
      </c>
      <c r="K15" s="43">
        <v>0</v>
      </c>
      <c r="L15" s="61">
        <f>IF(I15&lt;&gt;"",H15*J15,"")</f>
        <v>0</v>
      </c>
      <c r="M15" s="61">
        <f>IF(I15&lt;&gt;"",H15*K15,"")</f>
        <v>0</v>
      </c>
      <c r="N15" s="62">
        <f>IF(I15&lt;&gt;"",L15+M15,"")</f>
        <v>0</v>
      </c>
    </row>
    <row r="16" spans="1:30" ht="30.75" customHeight="1" x14ac:dyDescent="0.3">
      <c r="A16" s="23"/>
      <c r="B16" s="46">
        <f>IF(I16&lt;&gt;"",1+MAX(A$1:$B15),"")</f>
        <v>4</v>
      </c>
      <c r="C16" s="47" t="s">
        <v>29</v>
      </c>
      <c r="D16" s="48">
        <v>1</v>
      </c>
      <c r="E16" s="49" t="s">
        <v>32</v>
      </c>
      <c r="F16" s="50">
        <v>1</v>
      </c>
      <c r="G16" s="51">
        <v>0</v>
      </c>
      <c r="H16" s="52">
        <f>F16*(1+G16)</f>
        <v>1</v>
      </c>
      <c r="I16" s="53" t="s">
        <v>25</v>
      </c>
      <c r="J16" s="54">
        <v>0</v>
      </c>
      <c r="K16" s="54">
        <v>0</v>
      </c>
      <c r="L16" s="55">
        <f>IF(I16&lt;&gt;"",H16*J16,"")</f>
        <v>0</v>
      </c>
      <c r="M16" s="55">
        <f>IF(I16&lt;&gt;"",H16*K16,"")</f>
        <v>0</v>
      </c>
      <c r="N16" s="56">
        <f>IF(I16&lt;&gt;"",L16+M16,"")</f>
        <v>0</v>
      </c>
    </row>
    <row r="17" spans="1:14" x14ac:dyDescent="0.3">
      <c r="A17" s="23"/>
      <c r="B17" s="36" t="str">
        <f>IF(I17&lt;&gt;"",1+MAX(A$1:$B16),"")</f>
        <v/>
      </c>
      <c r="C17" s="58"/>
      <c r="D17" s="58"/>
      <c r="E17" s="59"/>
      <c r="F17" s="39"/>
      <c r="G17" s="40"/>
      <c r="H17" s="41"/>
      <c r="I17" s="60"/>
      <c r="J17" s="43"/>
      <c r="K17" s="43"/>
      <c r="L17" s="61"/>
      <c r="M17" s="61"/>
      <c r="N17" s="62"/>
    </row>
    <row r="18" spans="1:14" ht="16.2" thickBot="1" x14ac:dyDescent="0.35">
      <c r="A18" s="23"/>
      <c r="B18" s="36" t="str">
        <f>IF(I18&lt;&gt;"",1+MAX(A$1:$B17),"")</f>
        <v/>
      </c>
      <c r="C18" s="37"/>
      <c r="D18" s="38"/>
      <c r="E18" s="38" t="s">
        <v>33</v>
      </c>
      <c r="F18" s="39"/>
      <c r="G18" s="40"/>
      <c r="H18" s="41"/>
      <c r="I18" s="42"/>
      <c r="J18" s="43"/>
      <c r="K18" s="43"/>
      <c r="L18" s="44"/>
      <c r="M18" s="44"/>
      <c r="N18" s="45"/>
    </row>
    <row r="19" spans="1:14" ht="30.75" customHeight="1" x14ac:dyDescent="0.3">
      <c r="A19" s="23"/>
      <c r="B19" s="46">
        <f>IF(I19&lt;&gt;"",1+MAX(A$1:$B18),"")</f>
        <v>5</v>
      </c>
      <c r="C19" s="47" t="s">
        <v>34</v>
      </c>
      <c r="D19" s="48">
        <v>1</v>
      </c>
      <c r="E19" s="49" t="s">
        <v>35</v>
      </c>
      <c r="F19" s="50">
        <v>1</v>
      </c>
      <c r="G19" s="51">
        <v>0</v>
      </c>
      <c r="H19" s="52">
        <f>F19*(1+G19)</f>
        <v>1</v>
      </c>
      <c r="I19" s="53" t="s">
        <v>25</v>
      </c>
      <c r="J19" s="54">
        <v>0</v>
      </c>
      <c r="K19" s="54">
        <v>0</v>
      </c>
      <c r="L19" s="55">
        <f>IF(I19&lt;&gt;"",H19*J19,"")</f>
        <v>0</v>
      </c>
      <c r="M19" s="55">
        <f>IF(I19&lt;&gt;"",H19*K19,"")</f>
        <v>0</v>
      </c>
      <c r="N19" s="56">
        <f>IF(I19&lt;&gt;"",L19+M19,"")</f>
        <v>0</v>
      </c>
    </row>
    <row r="20" spans="1:14" x14ac:dyDescent="0.3">
      <c r="A20" s="23"/>
      <c r="B20" s="36" t="str">
        <f>IF(I20&lt;&gt;"",1+MAX(A$1:$B19),"")</f>
        <v/>
      </c>
      <c r="C20" s="58"/>
      <c r="D20" s="58"/>
      <c r="E20" s="59"/>
      <c r="F20" s="39"/>
      <c r="G20" s="40"/>
      <c r="H20" s="41"/>
      <c r="I20" s="60"/>
      <c r="J20" s="43"/>
      <c r="K20" s="43"/>
      <c r="L20" s="61"/>
      <c r="M20" s="61"/>
      <c r="N20" s="62"/>
    </row>
    <row r="21" spans="1:14" ht="16.2" thickBot="1" x14ac:dyDescent="0.35">
      <c r="A21" s="23"/>
      <c r="B21" s="36" t="str">
        <f>IF(I21&lt;&gt;"",1+MAX(A$1:$B20),"")</f>
        <v/>
      </c>
      <c r="C21" s="37"/>
      <c r="D21" s="38"/>
      <c r="E21" s="38" t="s">
        <v>36</v>
      </c>
      <c r="F21" s="39"/>
      <c r="G21" s="40"/>
      <c r="H21" s="41"/>
      <c r="I21" s="42"/>
      <c r="J21" s="43"/>
      <c r="K21" s="43"/>
      <c r="L21" s="44"/>
      <c r="M21" s="44"/>
      <c r="N21" s="45"/>
    </row>
    <row r="22" spans="1:14" ht="30.75" customHeight="1" x14ac:dyDescent="0.3">
      <c r="A22" s="23"/>
      <c r="B22" s="46">
        <f>IF(I22&lt;&gt;"",1+MAX(A$1:$B21),"")</f>
        <v>6</v>
      </c>
      <c r="C22" s="47" t="s">
        <v>37</v>
      </c>
      <c r="D22" s="48">
        <v>1</v>
      </c>
      <c r="E22" s="49" t="s">
        <v>38</v>
      </c>
      <c r="F22" s="50">
        <v>1</v>
      </c>
      <c r="G22" s="51">
        <v>0</v>
      </c>
      <c r="H22" s="52">
        <f>F22*(1+G22)</f>
        <v>1</v>
      </c>
      <c r="I22" s="53" t="s">
        <v>25</v>
      </c>
      <c r="J22" s="54">
        <v>0</v>
      </c>
      <c r="K22" s="54">
        <v>0</v>
      </c>
      <c r="L22" s="55">
        <f>IF(I22&lt;&gt;"",H22*J22,"")</f>
        <v>0</v>
      </c>
      <c r="M22" s="55">
        <f>IF(I22&lt;&gt;"",H22*K22,"")</f>
        <v>0</v>
      </c>
      <c r="N22" s="56">
        <f>IF(I22&lt;&gt;"",L22+M22,"")</f>
        <v>0</v>
      </c>
    </row>
    <row r="23" spans="1:14" x14ac:dyDescent="0.3">
      <c r="A23" s="23"/>
      <c r="B23" s="36" t="str">
        <f>IF(I23&lt;&gt;"",1+MAX(A$1:$B22),"")</f>
        <v/>
      </c>
      <c r="C23" s="58"/>
      <c r="D23" s="58"/>
      <c r="E23" s="59"/>
      <c r="F23" s="39"/>
      <c r="G23" s="40"/>
      <c r="H23" s="41"/>
      <c r="I23" s="60"/>
      <c r="J23" s="43"/>
      <c r="K23" s="43"/>
      <c r="L23" s="61"/>
      <c r="M23" s="61"/>
      <c r="N23" s="62"/>
    </row>
    <row r="24" spans="1:14" ht="16.2" thickBot="1" x14ac:dyDescent="0.35">
      <c r="A24" s="23"/>
      <c r="B24" s="36" t="str">
        <f>IF(I24&lt;&gt;"",1+MAX(A$1:$B23),"")</f>
        <v/>
      </c>
      <c r="C24" s="37"/>
      <c r="D24" s="38"/>
      <c r="E24" s="38" t="s">
        <v>39</v>
      </c>
      <c r="F24" s="39"/>
      <c r="G24" s="40"/>
      <c r="H24" s="41"/>
      <c r="I24" s="42"/>
      <c r="J24" s="43"/>
      <c r="K24" s="43"/>
      <c r="L24" s="44"/>
      <c r="M24" s="44"/>
      <c r="N24" s="45"/>
    </row>
    <row r="25" spans="1:14" ht="46.5" customHeight="1" x14ac:dyDescent="0.3">
      <c r="A25" s="23"/>
      <c r="B25" s="46">
        <f>IF(I25&lt;&gt;"",1+MAX(A$1:$B24),"")</f>
        <v>7</v>
      </c>
      <c r="C25" s="47" t="s">
        <v>40</v>
      </c>
      <c r="D25" s="48">
        <v>1</v>
      </c>
      <c r="E25" s="49" t="s">
        <v>41</v>
      </c>
      <c r="F25" s="50">
        <v>1</v>
      </c>
      <c r="G25" s="51">
        <v>0</v>
      </c>
      <c r="H25" s="52">
        <f>F25*(1+G25)</f>
        <v>1</v>
      </c>
      <c r="I25" s="53" t="s">
        <v>25</v>
      </c>
      <c r="J25" s="54">
        <v>0</v>
      </c>
      <c r="K25" s="54">
        <v>0</v>
      </c>
      <c r="L25" s="55">
        <f>IF(I25&lt;&gt;"",H25*J25,"")</f>
        <v>0</v>
      </c>
      <c r="M25" s="55">
        <f>IF(I25&lt;&gt;"",H25*K25,"")</f>
        <v>0</v>
      </c>
      <c r="N25" s="56">
        <f>IF(I25&lt;&gt;"",L25+M25,"")</f>
        <v>0</v>
      </c>
    </row>
    <row r="26" spans="1:14" x14ac:dyDescent="0.3">
      <c r="A26" s="23"/>
      <c r="B26" s="36" t="str">
        <f>IF(I26&lt;&gt;"",1+MAX(A$1:$B25),"")</f>
        <v/>
      </c>
      <c r="C26" s="58"/>
      <c r="D26" s="58"/>
      <c r="E26" s="59"/>
      <c r="F26" s="39"/>
      <c r="G26" s="40"/>
      <c r="H26" s="41"/>
      <c r="I26" s="60"/>
      <c r="J26" s="43"/>
      <c r="K26" s="43"/>
      <c r="L26" s="61"/>
      <c r="M26" s="61"/>
      <c r="N26" s="62"/>
    </row>
    <row r="27" spans="1:14" ht="16.2" thickBot="1" x14ac:dyDescent="0.35">
      <c r="A27" s="23"/>
      <c r="B27" s="36" t="str">
        <f>IF(I27&lt;&gt;"",1+MAX(A$1:$B26),"")</f>
        <v/>
      </c>
      <c r="C27" s="37"/>
      <c r="D27" s="38"/>
      <c r="E27" s="38" t="s">
        <v>42</v>
      </c>
      <c r="F27" s="39"/>
      <c r="G27" s="40"/>
      <c r="H27" s="41"/>
      <c r="I27" s="42"/>
      <c r="J27" s="43"/>
      <c r="K27" s="43"/>
      <c r="L27" s="44"/>
      <c r="M27" s="44"/>
      <c r="N27" s="45"/>
    </row>
    <row r="28" spans="1:14" ht="46.5" customHeight="1" thickBot="1" x14ac:dyDescent="0.35">
      <c r="A28" s="23"/>
      <c r="B28" s="46">
        <f>IF(I28&lt;&gt;"",1+MAX(A$1:$B27),"")</f>
        <v>8</v>
      </c>
      <c r="C28" s="47" t="s">
        <v>43</v>
      </c>
      <c r="D28" s="48">
        <v>1</v>
      </c>
      <c r="E28" s="49" t="s">
        <v>44</v>
      </c>
      <c r="F28" s="78">
        <v>1</v>
      </c>
      <c r="G28" s="51">
        <v>0</v>
      </c>
      <c r="H28" s="78">
        <f>F28*(1+G28)</f>
        <v>1</v>
      </c>
      <c r="I28" s="53" t="s">
        <v>25</v>
      </c>
      <c r="J28" s="54">
        <v>0</v>
      </c>
      <c r="K28" s="54">
        <v>0</v>
      </c>
      <c r="L28" s="55">
        <f>IF(I28&lt;&gt;"",H28*J28,"")</f>
        <v>0</v>
      </c>
      <c r="M28" s="55">
        <f>IF(I28&lt;&gt;"",H28*K28,"")</f>
        <v>0</v>
      </c>
      <c r="N28" s="56">
        <f>IF(I28&lt;&gt;"",L28+M28,"")</f>
        <v>0</v>
      </c>
    </row>
    <row r="29" spans="1:14" ht="46.5" customHeight="1" x14ac:dyDescent="0.3">
      <c r="A29" s="23"/>
      <c r="B29" s="46">
        <f>IF(I29&lt;&gt;"",1+MAX(A$1:$B28),"")</f>
        <v>9</v>
      </c>
      <c r="C29" s="47" t="s">
        <v>45</v>
      </c>
      <c r="D29" s="48">
        <v>1</v>
      </c>
      <c r="E29" s="49" t="s">
        <v>46</v>
      </c>
      <c r="F29" s="50">
        <v>1</v>
      </c>
      <c r="G29" s="51">
        <v>0</v>
      </c>
      <c r="H29" s="52">
        <f>F29*(1+G29)</f>
        <v>1</v>
      </c>
      <c r="I29" s="53" t="s">
        <v>25</v>
      </c>
      <c r="J29" s="54">
        <v>0</v>
      </c>
      <c r="K29" s="54">
        <v>0</v>
      </c>
      <c r="L29" s="55">
        <f>IF(I29&lt;&gt;"",H29*J29,"")</f>
        <v>0</v>
      </c>
      <c r="M29" s="55">
        <f>IF(I29&lt;&gt;"",H29*K29,"")</f>
        <v>0</v>
      </c>
      <c r="N29" s="56">
        <f>IF(I29&lt;&gt;"",L29+M29,"")</f>
        <v>0</v>
      </c>
    </row>
    <row r="30" spans="1:14" x14ac:dyDescent="0.3">
      <c r="A30" s="23"/>
      <c r="B30" s="36" t="str">
        <f>IF(I30&lt;&gt;"",1+MAX(A$1:$B29),"")</f>
        <v/>
      </c>
      <c r="C30" s="58"/>
      <c r="D30" s="58"/>
      <c r="E30" s="59"/>
      <c r="F30" s="39"/>
      <c r="G30" s="40"/>
      <c r="H30" s="41"/>
      <c r="I30" s="60"/>
      <c r="J30" s="43"/>
      <c r="K30" s="43"/>
      <c r="L30" s="61"/>
      <c r="M30" s="61"/>
      <c r="N30" s="62"/>
    </row>
    <row r="31" spans="1:14" x14ac:dyDescent="0.3">
      <c r="A31" s="23"/>
      <c r="B31" s="36" t="str">
        <f>IF(I31&lt;&gt;"",1+MAX(A$1:$B30),"")</f>
        <v/>
      </c>
      <c r="C31" s="37"/>
      <c r="D31" s="38"/>
      <c r="E31" s="38" t="s">
        <v>47</v>
      </c>
      <c r="F31" s="39"/>
      <c r="G31" s="40"/>
      <c r="H31" s="41"/>
      <c r="I31" s="42"/>
      <c r="J31" s="43"/>
      <c r="K31" s="43"/>
      <c r="L31" s="44"/>
      <c r="M31" s="44"/>
      <c r="N31" s="45"/>
    </row>
    <row r="32" spans="1:14" ht="15" customHeight="1" x14ac:dyDescent="0.3">
      <c r="A32" s="23"/>
      <c r="B32" s="36">
        <f>IF(I32&lt;&gt;"",1+MAX(A$1:$B31),"")</f>
        <v>10</v>
      </c>
      <c r="C32" s="63" t="s">
        <v>48</v>
      </c>
      <c r="D32" s="60">
        <v>1</v>
      </c>
      <c r="E32" s="57" t="s">
        <v>49</v>
      </c>
      <c r="F32" s="78">
        <v>9</v>
      </c>
      <c r="G32" s="64">
        <v>0</v>
      </c>
      <c r="H32" s="78">
        <f>F32*(1+G32)</f>
        <v>9</v>
      </c>
      <c r="I32" s="65" t="s">
        <v>31</v>
      </c>
      <c r="J32" s="43">
        <v>0</v>
      </c>
      <c r="K32" s="43">
        <v>0</v>
      </c>
      <c r="L32" s="61">
        <f>IF(I32&lt;&gt;"",H32*J32,"")</f>
        <v>0</v>
      </c>
      <c r="M32" s="61">
        <f>IF(I32&lt;&gt;"",H32*K32,"")</f>
        <v>0</v>
      </c>
      <c r="N32" s="62">
        <f>IF(I32&lt;&gt;"",L32+M32,"")</f>
        <v>0</v>
      </c>
    </row>
    <row r="33" spans="1:14" ht="46.5" customHeight="1" thickBot="1" x14ac:dyDescent="0.35">
      <c r="A33" s="23"/>
      <c r="B33" s="36">
        <f>IF(I33&lt;&gt;"",1+MAX(A$1:$B32),"")</f>
        <v>11</v>
      </c>
      <c r="C33" s="63" t="s">
        <v>50</v>
      </c>
      <c r="D33" s="60">
        <v>1</v>
      </c>
      <c r="E33" s="57" t="s">
        <v>51</v>
      </c>
      <c r="F33" s="78">
        <v>9</v>
      </c>
      <c r="G33" s="64">
        <v>0</v>
      </c>
      <c r="H33" s="78">
        <f>F33*(1+G33)</f>
        <v>9</v>
      </c>
      <c r="I33" s="65" t="s">
        <v>31</v>
      </c>
      <c r="J33" s="43">
        <v>0</v>
      </c>
      <c r="K33" s="43">
        <v>0</v>
      </c>
      <c r="L33" s="61">
        <f>IF(I33&lt;&gt;"",H33*J33,"")</f>
        <v>0</v>
      </c>
      <c r="M33" s="61">
        <f>IF(I33&lt;&gt;"",H33*K33,"")</f>
        <v>0</v>
      </c>
      <c r="N33" s="62">
        <f>IF(I33&lt;&gt;"",L33+M33,"")</f>
        <v>0</v>
      </c>
    </row>
    <row r="34" spans="1:14" ht="46.5" customHeight="1" x14ac:dyDescent="0.3">
      <c r="A34" s="23"/>
      <c r="B34" s="46">
        <f>IF(I34&lt;&gt;"",1+MAX(A$1:$B33),"")</f>
        <v>12</v>
      </c>
      <c r="C34" s="47" t="s">
        <v>52</v>
      </c>
      <c r="D34" s="48">
        <v>1</v>
      </c>
      <c r="E34" s="49" t="s">
        <v>53</v>
      </c>
      <c r="F34" s="50">
        <v>1</v>
      </c>
      <c r="G34" s="51">
        <v>0</v>
      </c>
      <c r="H34" s="52">
        <f>F34*(1+G34)</f>
        <v>1</v>
      </c>
      <c r="I34" s="53" t="s">
        <v>25</v>
      </c>
      <c r="J34" s="54">
        <v>0</v>
      </c>
      <c r="K34" s="54">
        <v>0</v>
      </c>
      <c r="L34" s="55">
        <f>IF(I34&lt;&gt;"",H34*J34,"")</f>
        <v>0</v>
      </c>
      <c r="M34" s="55">
        <f>IF(I34&lt;&gt;"",H34*K34,"")</f>
        <v>0</v>
      </c>
      <c r="N34" s="56">
        <f>IF(I34&lt;&gt;"",L34+M34,"")</f>
        <v>0</v>
      </c>
    </row>
    <row r="35" spans="1:14" x14ac:dyDescent="0.3">
      <c r="A35" s="23"/>
      <c r="B35" s="36" t="str">
        <f>IF(I35&lt;&gt;"",1+MAX(A$1:$B34),"")</f>
        <v/>
      </c>
      <c r="C35" s="58"/>
      <c r="D35" s="58"/>
      <c r="E35" s="59"/>
      <c r="F35" s="39"/>
      <c r="G35" s="40"/>
      <c r="H35" s="41"/>
      <c r="I35" s="60"/>
      <c r="J35" s="43"/>
      <c r="K35" s="43"/>
      <c r="L35" s="61"/>
      <c r="M35" s="61"/>
      <c r="N35" s="62"/>
    </row>
    <row r="36" spans="1:14" ht="16.2" thickBot="1" x14ac:dyDescent="0.35">
      <c r="A36" s="23"/>
      <c r="B36" s="36" t="str">
        <f>IF(I36&lt;&gt;"",1+MAX(A$1:$B35),"")</f>
        <v/>
      </c>
      <c r="C36" s="37"/>
      <c r="D36" s="38"/>
      <c r="E36" s="38" t="s">
        <v>54</v>
      </c>
      <c r="F36" s="39"/>
      <c r="G36" s="40"/>
      <c r="H36" s="41"/>
      <c r="I36" s="42"/>
      <c r="J36" s="43"/>
      <c r="K36" s="43"/>
      <c r="L36" s="44"/>
      <c r="M36" s="44"/>
      <c r="N36" s="45"/>
    </row>
    <row r="37" spans="1:14" ht="30.75" customHeight="1" thickBot="1" x14ac:dyDescent="0.35">
      <c r="A37" s="23"/>
      <c r="B37" s="46">
        <f>IF(I37&lt;&gt;"",1+MAX(A$1:$B36),"")</f>
        <v>13</v>
      </c>
      <c r="C37" s="47" t="s">
        <v>55</v>
      </c>
      <c r="D37" s="48">
        <v>1</v>
      </c>
      <c r="E37" s="49" t="s">
        <v>56</v>
      </c>
      <c r="F37" s="78">
        <v>1</v>
      </c>
      <c r="G37" s="51">
        <v>0</v>
      </c>
      <c r="H37" s="78">
        <f>F37*(1+G37)</f>
        <v>1</v>
      </c>
      <c r="I37" s="53" t="s">
        <v>25</v>
      </c>
      <c r="J37" s="54">
        <v>0</v>
      </c>
      <c r="K37" s="54">
        <v>0</v>
      </c>
      <c r="L37" s="55">
        <f>IF(I37&lt;&gt;"",H37*J37,"")</f>
        <v>0</v>
      </c>
      <c r="M37" s="55">
        <f>IF(I37&lt;&gt;"",H37*K37,"")</f>
        <v>0</v>
      </c>
      <c r="N37" s="56">
        <f>IF(I37&lt;&gt;"",L37+M37,"")</f>
        <v>0</v>
      </c>
    </row>
    <row r="38" spans="1:14" ht="30.75" customHeight="1" thickBot="1" x14ac:dyDescent="0.35">
      <c r="A38" s="23"/>
      <c r="B38" s="46">
        <f>IF(I38&lt;&gt;"",1+MAX(A$1:$B37),"")</f>
        <v>14</v>
      </c>
      <c r="C38" s="47" t="s">
        <v>57</v>
      </c>
      <c r="D38" s="48">
        <v>1</v>
      </c>
      <c r="E38" s="49" t="s">
        <v>58</v>
      </c>
      <c r="F38" s="78">
        <v>1</v>
      </c>
      <c r="G38" s="51">
        <v>0</v>
      </c>
      <c r="H38" s="78">
        <f>F38*(1+G38)</f>
        <v>1</v>
      </c>
      <c r="I38" s="53" t="s">
        <v>25</v>
      </c>
      <c r="J38" s="54">
        <v>0</v>
      </c>
      <c r="K38" s="54">
        <v>0</v>
      </c>
      <c r="L38" s="55">
        <f>IF(I38&lt;&gt;"",H38*J38,"")</f>
        <v>0</v>
      </c>
      <c r="M38" s="55">
        <f>IF(I38&lt;&gt;"",H38*K38,"")</f>
        <v>0</v>
      </c>
      <c r="N38" s="56">
        <f>IF(I38&lt;&gt;"",L38+M38,"")</f>
        <v>0</v>
      </c>
    </row>
    <row r="39" spans="1:14" ht="15" customHeight="1" x14ac:dyDescent="0.3">
      <c r="A39" s="23"/>
      <c r="B39" s="46">
        <f>IF(I39&lt;&gt;"",1+MAX(A$1:$B38),"")</f>
        <v>15</v>
      </c>
      <c r="C39" s="47" t="s">
        <v>48</v>
      </c>
      <c r="D39" s="48">
        <v>1</v>
      </c>
      <c r="E39" s="49" t="s">
        <v>59</v>
      </c>
      <c r="F39" s="50">
        <v>1</v>
      </c>
      <c r="G39" s="51">
        <v>0</v>
      </c>
      <c r="H39" s="52">
        <f>F39*(1+G39)</f>
        <v>1</v>
      </c>
      <c r="I39" s="53" t="s">
        <v>25</v>
      </c>
      <c r="J39" s="54">
        <v>0</v>
      </c>
      <c r="K39" s="54">
        <v>0</v>
      </c>
      <c r="L39" s="55">
        <f>IF(I39&lt;&gt;"",H39*J39,"")</f>
        <v>0</v>
      </c>
      <c r="M39" s="55">
        <f>IF(I39&lt;&gt;"",H39*K39,"")</f>
        <v>0</v>
      </c>
      <c r="N39" s="56">
        <f>IF(I39&lt;&gt;"",L39+M39,"")</f>
        <v>0</v>
      </c>
    </row>
    <row r="40" spans="1:14" x14ac:dyDescent="0.3">
      <c r="A40" s="23"/>
      <c r="B40" s="36" t="str">
        <f>IF(I40&lt;&gt;"",1+MAX(A$1:$B39),"")</f>
        <v/>
      </c>
      <c r="C40" s="58"/>
      <c r="D40" s="58"/>
      <c r="E40" s="59"/>
      <c r="F40" s="39"/>
      <c r="G40" s="40"/>
      <c r="H40" s="41"/>
      <c r="I40" s="60"/>
      <c r="J40" s="43"/>
      <c r="K40" s="43"/>
      <c r="L40" s="61"/>
      <c r="M40" s="61"/>
      <c r="N40" s="62"/>
    </row>
    <row r="41" spans="1:14" ht="16.2" thickBot="1" x14ac:dyDescent="0.35">
      <c r="A41" s="23"/>
      <c r="B41" s="36" t="str">
        <f>IF(I41&lt;&gt;"",1+MAX(A$1:$B40),"")</f>
        <v/>
      </c>
      <c r="C41" s="37"/>
      <c r="D41" s="38"/>
      <c r="E41" s="38" t="s">
        <v>60</v>
      </c>
      <c r="F41" s="39"/>
      <c r="G41" s="40"/>
      <c r="H41" s="41"/>
      <c r="I41" s="42"/>
      <c r="J41" s="43"/>
      <c r="K41" s="43"/>
      <c r="L41" s="44"/>
      <c r="M41" s="44"/>
      <c r="N41" s="45"/>
    </row>
    <row r="42" spans="1:14" ht="30.75" customHeight="1" thickBot="1" x14ac:dyDescent="0.35">
      <c r="A42" s="23"/>
      <c r="B42" s="46">
        <f>IF(I42&lt;&gt;"",1+MAX(A$1:$B41),"")</f>
        <v>16</v>
      </c>
      <c r="C42" s="47" t="s">
        <v>61</v>
      </c>
      <c r="D42" s="48">
        <v>1</v>
      </c>
      <c r="E42" s="49" t="s">
        <v>62</v>
      </c>
      <c r="F42" s="50">
        <v>1</v>
      </c>
      <c r="G42" s="51">
        <v>0</v>
      </c>
      <c r="H42" s="52">
        <f>F42*(1+G42)</f>
        <v>1</v>
      </c>
      <c r="I42" s="53" t="s">
        <v>25</v>
      </c>
      <c r="J42" s="54">
        <v>0</v>
      </c>
      <c r="K42" s="54">
        <v>0</v>
      </c>
      <c r="L42" s="55">
        <f>IF(I42&lt;&gt;"",H42*J42,"")</f>
        <v>0</v>
      </c>
      <c r="M42" s="55">
        <f>IF(I42&lt;&gt;"",H42*K42,"")</f>
        <v>0</v>
      </c>
      <c r="N42" s="56">
        <f>IF(I42&lt;&gt;"",L42+M42,"")</f>
        <v>0</v>
      </c>
    </row>
    <row r="43" spans="1:14" ht="46.5" customHeight="1" thickBot="1" x14ac:dyDescent="0.35">
      <c r="A43" s="23"/>
      <c r="B43" s="46">
        <f>IF(I43&lt;&gt;"",1+MAX(A$1:$B42),"")</f>
        <v>17</v>
      </c>
      <c r="C43" s="47" t="s">
        <v>63</v>
      </c>
      <c r="D43" s="48">
        <v>1</v>
      </c>
      <c r="E43" s="49" t="s">
        <v>64</v>
      </c>
      <c r="F43" s="50">
        <v>1</v>
      </c>
      <c r="G43" s="51">
        <v>0</v>
      </c>
      <c r="H43" s="52">
        <f>F43*(1+G43)</f>
        <v>1</v>
      </c>
      <c r="I43" s="53" t="s">
        <v>25</v>
      </c>
      <c r="J43" s="54">
        <v>0</v>
      </c>
      <c r="K43" s="54">
        <v>0</v>
      </c>
      <c r="L43" s="55">
        <f>IF(I43&lt;&gt;"",H43*J43,"")</f>
        <v>0</v>
      </c>
      <c r="M43" s="55">
        <f>IF(I43&lt;&gt;"",H43*K43,"")</f>
        <v>0</v>
      </c>
      <c r="N43" s="56">
        <f>IF(I43&lt;&gt;"",L43+M43,"")</f>
        <v>0</v>
      </c>
    </row>
    <row r="44" spans="1:14" ht="30.75" customHeight="1" x14ac:dyDescent="0.3">
      <c r="A44" s="23"/>
      <c r="B44" s="46">
        <f>IF(I44&lt;&gt;"",1+MAX(A$1:$B43),"")</f>
        <v>18</v>
      </c>
      <c r="C44" s="47" t="s">
        <v>65</v>
      </c>
      <c r="D44" s="48">
        <v>1</v>
      </c>
      <c r="E44" s="49" t="s">
        <v>66</v>
      </c>
      <c r="F44" s="50">
        <v>1</v>
      </c>
      <c r="G44" s="51">
        <v>0</v>
      </c>
      <c r="H44" s="52">
        <f>F44*(1+G44)</f>
        <v>1</v>
      </c>
      <c r="I44" s="53" t="s">
        <v>25</v>
      </c>
      <c r="J44" s="54">
        <v>0</v>
      </c>
      <c r="K44" s="54">
        <v>0</v>
      </c>
      <c r="L44" s="55">
        <f>IF(I44&lt;&gt;"",H44*J44,"")</f>
        <v>0</v>
      </c>
      <c r="M44" s="55">
        <f>IF(I44&lt;&gt;"",H44*K44,"")</f>
        <v>0</v>
      </c>
      <c r="N44" s="56">
        <f>IF(I44&lt;&gt;"",L44+M44,"")</f>
        <v>0</v>
      </c>
    </row>
    <row r="45" spans="1:14" x14ac:dyDescent="0.3">
      <c r="A45" s="23"/>
      <c r="B45" s="36" t="str">
        <f>IF(I45&lt;&gt;"",1+MAX(A$1:$B44),"")</f>
        <v/>
      </c>
      <c r="C45" s="58"/>
      <c r="D45" s="58"/>
      <c r="E45" s="59"/>
      <c r="F45" s="39"/>
      <c r="G45" s="40"/>
      <c r="H45" s="41"/>
      <c r="I45" s="60"/>
      <c r="J45" s="43"/>
      <c r="K45" s="43"/>
      <c r="L45" s="61"/>
      <c r="M45" s="61"/>
      <c r="N45" s="62"/>
    </row>
    <row r="46" spans="1:14" x14ac:dyDescent="0.3">
      <c r="A46" s="23"/>
      <c r="B46" s="36" t="str">
        <f>IF(I46&lt;&gt;"",1+MAX(A$1:$B45),"")</f>
        <v/>
      </c>
      <c r="C46" s="66"/>
      <c r="D46" s="60"/>
      <c r="E46" s="67" t="s">
        <v>3</v>
      </c>
      <c r="F46" s="68"/>
      <c r="G46" s="68"/>
      <c r="H46" s="39"/>
      <c r="I46" s="68"/>
      <c r="J46" s="69"/>
      <c r="K46" s="69"/>
      <c r="L46" s="70">
        <f>SUM(L10:L45)</f>
        <v>0</v>
      </c>
      <c r="M46" s="70">
        <f>SUM(M10:M45)</f>
        <v>0</v>
      </c>
      <c r="N46" s="71">
        <f>SUM(N10:N45)</f>
        <v>0</v>
      </c>
    </row>
    <row r="47" spans="1:14" ht="15" customHeight="1" x14ac:dyDescent="0.3">
      <c r="A47" s="23"/>
      <c r="B47" s="36" t="str">
        <f>IF(I47&lt;&gt;"",1+MAX(A$1:$B46),"")</f>
        <v/>
      </c>
      <c r="C47" s="72"/>
      <c r="D47" s="73">
        <v>2</v>
      </c>
      <c r="E47" s="74" t="s">
        <v>67</v>
      </c>
      <c r="F47" s="75"/>
      <c r="G47" s="75"/>
      <c r="H47" s="75"/>
      <c r="I47" s="75"/>
      <c r="J47" s="76"/>
      <c r="K47" s="76"/>
      <c r="L47" s="75"/>
      <c r="M47" s="75"/>
      <c r="N47" s="77"/>
    </row>
    <row r="48" spans="1:14" ht="16.2" thickBot="1" x14ac:dyDescent="0.35">
      <c r="A48" s="23"/>
      <c r="B48" s="36" t="str">
        <f>IF(I48&lt;&gt;"",1+MAX(A$1:$B47),"")</f>
        <v/>
      </c>
      <c r="C48" s="37"/>
      <c r="D48" s="38"/>
      <c r="E48" s="38" t="s">
        <v>68</v>
      </c>
      <c r="F48" s="39"/>
      <c r="G48" s="40"/>
      <c r="H48" s="41"/>
      <c r="I48" s="42"/>
      <c r="J48" s="43"/>
      <c r="K48" s="43"/>
      <c r="L48" s="44"/>
      <c r="M48" s="44"/>
      <c r="N48" s="45"/>
    </row>
    <row r="49" spans="1:14" ht="30.75" customHeight="1" x14ac:dyDescent="0.3">
      <c r="A49" s="23"/>
      <c r="B49" s="46">
        <f>IF(I49&lt;&gt;"",1+MAX(A$1:$B48),"")</f>
        <v>19</v>
      </c>
      <c r="C49" s="47" t="s">
        <v>69</v>
      </c>
      <c r="D49" s="48">
        <v>2</v>
      </c>
      <c r="E49" s="49" t="s">
        <v>70</v>
      </c>
      <c r="F49" s="50">
        <v>1</v>
      </c>
      <c r="G49" s="51">
        <v>0</v>
      </c>
      <c r="H49" s="52">
        <f>F49*(1+G49)</f>
        <v>1</v>
      </c>
      <c r="I49" s="53" t="s">
        <v>25</v>
      </c>
      <c r="J49" s="54">
        <v>3500</v>
      </c>
      <c r="K49" s="54">
        <v>250</v>
      </c>
      <c r="L49" s="55">
        <f>IF(I49&lt;&gt;"",H49*J49,"")</f>
        <v>3500</v>
      </c>
      <c r="M49" s="55">
        <f>IF(I49&lt;&gt;"",H49*K49,"")</f>
        <v>250</v>
      </c>
      <c r="N49" s="56">
        <f>IF(I49&lt;&gt;"",L49+M49,"")</f>
        <v>3750</v>
      </c>
    </row>
    <row r="50" spans="1:14" ht="15" customHeight="1" x14ac:dyDescent="0.3">
      <c r="A50" s="23"/>
      <c r="B50" s="36">
        <f>IF(I50&lt;&gt;"",1+MAX(A$1:$B49),"")</f>
        <v>20</v>
      </c>
      <c r="C50" s="63" t="s">
        <v>69</v>
      </c>
      <c r="D50" s="60">
        <v>2</v>
      </c>
      <c r="E50" s="57" t="s">
        <v>71</v>
      </c>
      <c r="F50" s="78">
        <v>9</v>
      </c>
      <c r="G50" s="64">
        <v>0</v>
      </c>
      <c r="H50" s="78">
        <f>F50*(1+G50)</f>
        <v>9</v>
      </c>
      <c r="I50" s="65" t="s">
        <v>31</v>
      </c>
      <c r="J50" s="43">
        <v>650</v>
      </c>
      <c r="K50" s="43">
        <v>50</v>
      </c>
      <c r="L50" s="61">
        <f>IF(I50&lt;&gt;"",H50*J50,"")</f>
        <v>5850</v>
      </c>
      <c r="M50" s="61">
        <f>IF(I50&lt;&gt;"",H50*K50,"")</f>
        <v>450</v>
      </c>
      <c r="N50" s="62">
        <f>IF(I50&lt;&gt;"",L50+M50,"")</f>
        <v>6300</v>
      </c>
    </row>
    <row r="51" spans="1:14" x14ac:dyDescent="0.3">
      <c r="A51" s="23"/>
      <c r="B51" s="36" t="str">
        <f>IF(I51&lt;&gt;"",1+MAX(A$1:$B50),"")</f>
        <v/>
      </c>
      <c r="C51" s="58"/>
      <c r="D51" s="58"/>
      <c r="E51" s="59"/>
      <c r="F51" s="39"/>
      <c r="G51" s="40"/>
      <c r="H51" s="41"/>
      <c r="I51" s="60"/>
      <c r="J51" s="43"/>
      <c r="K51" s="43"/>
      <c r="L51" s="61"/>
      <c r="M51" s="61"/>
      <c r="N51" s="62"/>
    </row>
    <row r="52" spans="1:14" x14ac:dyDescent="0.3">
      <c r="A52" s="23"/>
      <c r="B52" s="36" t="str">
        <f>IF(I52&lt;&gt;"",1+MAX(A$1:$B51),"")</f>
        <v/>
      </c>
      <c r="C52" s="37"/>
      <c r="D52" s="38"/>
      <c r="E52" s="38" t="s">
        <v>72</v>
      </c>
      <c r="F52" s="39"/>
      <c r="G52" s="40"/>
      <c r="H52" s="41"/>
      <c r="I52" s="42"/>
      <c r="J52" s="43"/>
      <c r="K52" s="43"/>
      <c r="L52" s="44"/>
      <c r="M52" s="44"/>
      <c r="N52" s="45"/>
    </row>
    <row r="53" spans="1:14" ht="46.5" customHeight="1" x14ac:dyDescent="0.3">
      <c r="A53" s="23"/>
      <c r="B53" s="36">
        <f>IF(I53&lt;&gt;"",1+MAX(A$1:$B52),"")</f>
        <v>21</v>
      </c>
      <c r="C53" s="63" t="s">
        <v>73</v>
      </c>
      <c r="D53" s="60">
        <v>2</v>
      </c>
      <c r="E53" s="57" t="s">
        <v>74</v>
      </c>
      <c r="F53" s="78">
        <v>928.6</v>
      </c>
      <c r="G53" s="64">
        <v>0.05</v>
      </c>
      <c r="H53" s="78">
        <f>F53*(1+G53)</f>
        <v>975.03000000000009</v>
      </c>
      <c r="I53" s="65" t="s">
        <v>75</v>
      </c>
      <c r="J53" s="43">
        <v>1.35</v>
      </c>
      <c r="K53" s="43">
        <v>1</v>
      </c>
      <c r="L53" s="61">
        <f>IF(I53&lt;&gt;"",H53*J53,"")</f>
        <v>1316.2905000000003</v>
      </c>
      <c r="M53" s="61">
        <f>IF(I53&lt;&gt;"",H53*K53,"")</f>
        <v>975.03000000000009</v>
      </c>
      <c r="N53" s="62">
        <f>IF(I53&lt;&gt;"",L53+M53,"")</f>
        <v>2291.3205000000003</v>
      </c>
    </row>
    <row r="54" spans="1:14" ht="30.75" customHeight="1" x14ac:dyDescent="0.3">
      <c r="A54" s="23"/>
      <c r="B54" s="36">
        <f>IF(I54&lt;&gt;"",1+MAX(A$1:$B53),"")</f>
        <v>22</v>
      </c>
      <c r="C54" s="63" t="s">
        <v>76</v>
      </c>
      <c r="D54" s="60">
        <v>2</v>
      </c>
      <c r="E54" s="57" t="s">
        <v>77</v>
      </c>
      <c r="F54" s="78">
        <v>2</v>
      </c>
      <c r="G54" s="64">
        <v>0</v>
      </c>
      <c r="H54" s="78">
        <f>F54*(1+G54)</f>
        <v>2</v>
      </c>
      <c r="I54" s="65" t="s">
        <v>78</v>
      </c>
      <c r="J54" s="43">
        <v>150</v>
      </c>
      <c r="K54" s="43">
        <v>125</v>
      </c>
      <c r="L54" s="61">
        <f>IF(I54&lt;&gt;"",H54*J54,"")</f>
        <v>300</v>
      </c>
      <c r="M54" s="61">
        <f>IF(I54&lt;&gt;"",H54*K54,"")</f>
        <v>250</v>
      </c>
      <c r="N54" s="62">
        <f>IF(I54&lt;&gt;"",L54+M54,"")</f>
        <v>550</v>
      </c>
    </row>
    <row r="55" spans="1:14" ht="30.75" customHeight="1" x14ac:dyDescent="0.3">
      <c r="A55" s="23"/>
      <c r="B55" s="36">
        <f>IF(I55&lt;&gt;"",1+MAX(A$1:$B54),"")</f>
        <v>23</v>
      </c>
      <c r="C55" s="63" t="s">
        <v>79</v>
      </c>
      <c r="D55" s="60">
        <v>2</v>
      </c>
      <c r="E55" s="57" t="s">
        <v>80</v>
      </c>
      <c r="F55" s="78">
        <v>2</v>
      </c>
      <c r="G55" s="64">
        <v>0</v>
      </c>
      <c r="H55" s="78">
        <f>F55*(1+G55)</f>
        <v>2</v>
      </c>
      <c r="I55" s="65" t="s">
        <v>78</v>
      </c>
      <c r="J55" s="43">
        <v>650</v>
      </c>
      <c r="K55" s="43">
        <v>750</v>
      </c>
      <c r="L55" s="61">
        <f>IF(I55&lt;&gt;"",H55*J55,"")</f>
        <v>1300</v>
      </c>
      <c r="M55" s="61">
        <f>IF(I55&lt;&gt;"",H55*K55,"")</f>
        <v>1500</v>
      </c>
      <c r="N55" s="62">
        <f>IF(I55&lt;&gt;"",L55+M55,"")</f>
        <v>2800</v>
      </c>
    </row>
    <row r="56" spans="1:14" x14ac:dyDescent="0.3">
      <c r="A56" s="23"/>
      <c r="B56" s="36" t="str">
        <f>IF(I56&lt;&gt;"",1+MAX(A$1:$B55),"")</f>
        <v/>
      </c>
      <c r="C56" s="58"/>
      <c r="D56" s="58"/>
      <c r="E56" s="59"/>
      <c r="F56" s="39"/>
      <c r="G56" s="40"/>
      <c r="H56" s="41"/>
      <c r="I56" s="60"/>
      <c r="J56" s="43"/>
      <c r="K56" s="43"/>
      <c r="L56" s="61"/>
      <c r="M56" s="61"/>
      <c r="N56" s="62"/>
    </row>
    <row r="57" spans="1:14" x14ac:dyDescent="0.3">
      <c r="A57" s="23"/>
      <c r="B57" s="36" t="str">
        <f>IF(I57&lt;&gt;"",1+MAX(A$1:$B56),"")</f>
        <v/>
      </c>
      <c r="C57" s="37"/>
      <c r="D57" s="38"/>
      <c r="E57" s="38" t="s">
        <v>81</v>
      </c>
      <c r="F57" s="39"/>
      <c r="G57" s="40"/>
      <c r="H57" s="41"/>
      <c r="I57" s="42"/>
      <c r="J57" s="43"/>
      <c r="K57" s="43"/>
      <c r="L57" s="44"/>
      <c r="M57" s="44"/>
      <c r="N57" s="45"/>
    </row>
    <row r="58" spans="1:14" ht="30.75" customHeight="1" x14ac:dyDescent="0.3">
      <c r="A58" s="23"/>
      <c r="B58" s="36">
        <f>IF(I58&lt;&gt;"",1+MAX(A$1:$B57),"")</f>
        <v>24</v>
      </c>
      <c r="C58" s="63" t="s">
        <v>82</v>
      </c>
      <c r="D58" s="60">
        <v>2</v>
      </c>
      <c r="E58" s="57" t="s">
        <v>83</v>
      </c>
      <c r="F58" s="78">
        <v>1</v>
      </c>
      <c r="G58" s="64">
        <v>0</v>
      </c>
      <c r="H58" s="78">
        <f>F58*(1+G58)</f>
        <v>1</v>
      </c>
      <c r="I58" s="65" t="s">
        <v>78</v>
      </c>
      <c r="J58" s="43">
        <v>1500</v>
      </c>
      <c r="K58" s="43">
        <v>2200</v>
      </c>
      <c r="L58" s="61">
        <f>IF(I58&lt;&gt;"",H58*J58,"")</f>
        <v>1500</v>
      </c>
      <c r="M58" s="61">
        <f>IF(I58&lt;&gt;"",H58*K58,"")</f>
        <v>2200</v>
      </c>
      <c r="N58" s="62">
        <f>IF(I58&lt;&gt;"",L58+M58,"")</f>
        <v>3700</v>
      </c>
    </row>
    <row r="59" spans="1:14" ht="15" customHeight="1" x14ac:dyDescent="0.3">
      <c r="A59" s="23"/>
      <c r="B59" s="36">
        <f>IF(I59&lt;&gt;"",1+MAX(A$1:$B58),"")</f>
        <v>25</v>
      </c>
      <c r="C59" s="63" t="s">
        <v>69</v>
      </c>
      <c r="D59" s="60">
        <v>2</v>
      </c>
      <c r="E59" s="57" t="s">
        <v>84</v>
      </c>
      <c r="F59" s="78">
        <v>1</v>
      </c>
      <c r="G59" s="64">
        <v>0</v>
      </c>
      <c r="H59" s="78">
        <f>F59*(1+G59)</f>
        <v>1</v>
      </c>
      <c r="I59" s="65" t="s">
        <v>78</v>
      </c>
      <c r="J59" s="43">
        <v>450</v>
      </c>
      <c r="K59" s="43">
        <v>400</v>
      </c>
      <c r="L59" s="61">
        <f>IF(I59&lt;&gt;"",H59*J59,"")</f>
        <v>450</v>
      </c>
      <c r="M59" s="61">
        <f>IF(I59&lt;&gt;"",H59*K59,"")</f>
        <v>400</v>
      </c>
      <c r="N59" s="62">
        <f>IF(I59&lt;&gt;"",L59+M59,"")</f>
        <v>850</v>
      </c>
    </row>
    <row r="60" spans="1:14" x14ac:dyDescent="0.3">
      <c r="A60" s="23"/>
      <c r="B60" s="36" t="str">
        <f>IF(I60&lt;&gt;"",1+MAX(A$1:$B59),"")</f>
        <v/>
      </c>
      <c r="C60" s="58"/>
      <c r="D60" s="58"/>
      <c r="E60" s="59"/>
      <c r="F60" s="39"/>
      <c r="G60" s="40"/>
      <c r="H60" s="41"/>
      <c r="I60" s="60"/>
      <c r="J60" s="43"/>
      <c r="K60" s="43"/>
      <c r="L60" s="61"/>
      <c r="M60" s="61"/>
      <c r="N60" s="62"/>
    </row>
    <row r="61" spans="1:14" ht="16.2" thickBot="1" x14ac:dyDescent="0.35">
      <c r="A61" s="23"/>
      <c r="B61" s="36" t="str">
        <f>IF(I61&lt;&gt;"",1+MAX(A$1:$B60),"")</f>
        <v/>
      </c>
      <c r="C61" s="37"/>
      <c r="D61" s="38"/>
      <c r="E61" s="38" t="s">
        <v>85</v>
      </c>
      <c r="F61" s="39"/>
      <c r="G61" s="40"/>
      <c r="H61" s="41"/>
      <c r="I61" s="42"/>
      <c r="J61" s="43"/>
      <c r="K61" s="43"/>
      <c r="L61" s="44"/>
      <c r="M61" s="44"/>
      <c r="N61" s="45"/>
    </row>
    <row r="62" spans="1:14" ht="62.25" customHeight="1" x14ac:dyDescent="0.3">
      <c r="A62" s="23"/>
      <c r="B62" s="46">
        <f>IF(I62&lt;&gt;"",1+MAX(A$1:$B61),"")</f>
        <v>26</v>
      </c>
      <c r="C62" s="47" t="s">
        <v>86</v>
      </c>
      <c r="D62" s="48">
        <v>2</v>
      </c>
      <c r="E62" s="49" t="s">
        <v>87</v>
      </c>
      <c r="F62" s="50">
        <v>1</v>
      </c>
      <c r="G62" s="51">
        <v>0</v>
      </c>
      <c r="H62" s="52">
        <f>F62*(1+G62)</f>
        <v>1</v>
      </c>
      <c r="I62" s="53" t="s">
        <v>25</v>
      </c>
      <c r="J62" s="54">
        <v>1500</v>
      </c>
      <c r="K62" s="54">
        <v>0</v>
      </c>
      <c r="L62" s="55">
        <f>IF(I62&lt;&gt;"",H62*J62,"")</f>
        <v>1500</v>
      </c>
      <c r="M62" s="55">
        <f>IF(I62&lt;&gt;"",H62*K62,"")</f>
        <v>0</v>
      </c>
      <c r="N62" s="56">
        <f>IF(I62&lt;&gt;"",L62+M62,"")</f>
        <v>1500</v>
      </c>
    </row>
    <row r="63" spans="1:14" x14ac:dyDescent="0.3">
      <c r="A63" s="23"/>
      <c r="B63" s="36" t="str">
        <f>IF(I63&lt;&gt;"",1+MAX(A$1:$B62),"")</f>
        <v/>
      </c>
      <c r="C63" s="58"/>
      <c r="D63" s="58"/>
      <c r="E63" s="59"/>
      <c r="F63" s="39"/>
      <c r="G63" s="40"/>
      <c r="H63" s="41"/>
      <c r="I63" s="60"/>
      <c r="J63" s="43"/>
      <c r="K63" s="43"/>
      <c r="L63" s="61"/>
      <c r="M63" s="61"/>
      <c r="N63" s="62"/>
    </row>
    <row r="64" spans="1:14" x14ac:dyDescent="0.3">
      <c r="A64" s="23"/>
      <c r="B64" s="36" t="str">
        <f>IF(I64&lt;&gt;"",1+MAX(A$1:$B63),"")</f>
        <v/>
      </c>
      <c r="C64" s="66"/>
      <c r="D64" s="60"/>
      <c r="E64" s="67" t="s">
        <v>3</v>
      </c>
      <c r="F64" s="68"/>
      <c r="G64" s="68"/>
      <c r="H64" s="39"/>
      <c r="I64" s="68"/>
      <c r="J64" s="69"/>
      <c r="K64" s="69"/>
      <c r="L64" s="70">
        <f>SUM(L48:L63)</f>
        <v>15716.290500000001</v>
      </c>
      <c r="M64" s="70">
        <f>SUM(M48:M63)</f>
        <v>6025.0300000000007</v>
      </c>
      <c r="N64" s="71">
        <f>SUM(N48:N63)</f>
        <v>21741.320500000002</v>
      </c>
    </row>
    <row r="65" spans="1:14" ht="15" customHeight="1" x14ac:dyDescent="0.3">
      <c r="A65" s="23"/>
      <c r="B65" s="36" t="str">
        <f>IF(I65&lt;&gt;"",1+MAX(A$1:$B64),"")</f>
        <v/>
      </c>
      <c r="C65" s="72"/>
      <c r="D65" s="73">
        <v>3</v>
      </c>
      <c r="E65" s="74" t="s">
        <v>694</v>
      </c>
      <c r="F65" s="75"/>
      <c r="G65" s="75"/>
      <c r="H65" s="75"/>
      <c r="I65" s="75"/>
      <c r="J65" s="76"/>
      <c r="K65" s="76"/>
      <c r="L65" s="75"/>
      <c r="M65" s="75"/>
      <c r="N65" s="77"/>
    </row>
    <row r="66" spans="1:14" x14ac:dyDescent="0.3">
      <c r="A66" s="23"/>
      <c r="B66" s="36" t="str">
        <f>IF(I66&lt;&gt;"",1+MAX(A$1:$B65),"")</f>
        <v/>
      </c>
      <c r="C66" s="37"/>
      <c r="D66" s="38"/>
      <c r="E66" s="38" t="s">
        <v>88</v>
      </c>
      <c r="F66" s="39"/>
      <c r="G66" s="40"/>
      <c r="H66" s="41"/>
      <c r="I66" s="42"/>
      <c r="J66" s="43"/>
      <c r="K66" s="43"/>
      <c r="L66" s="44"/>
      <c r="M66" s="44"/>
      <c r="N66" s="45"/>
    </row>
    <row r="67" spans="1:14" ht="46.5" customHeight="1" x14ac:dyDescent="0.3">
      <c r="A67" s="23"/>
      <c r="B67" s="36">
        <f>IF(I67&lt;&gt;"",1+MAX(A$1:$B66),"")</f>
        <v>27</v>
      </c>
      <c r="C67" s="63" t="s">
        <v>89</v>
      </c>
      <c r="D67" s="60">
        <v>3</v>
      </c>
      <c r="E67" s="57" t="s">
        <v>693</v>
      </c>
      <c r="F67" s="78">
        <v>409</v>
      </c>
      <c r="G67" s="64">
        <v>0</v>
      </c>
      <c r="H67" s="78">
        <f>F67*(1+G67)</f>
        <v>409</v>
      </c>
      <c r="I67" s="65" t="s">
        <v>75</v>
      </c>
      <c r="J67" s="43">
        <v>7.5</v>
      </c>
      <c r="K67" s="43">
        <v>9.5</v>
      </c>
      <c r="L67" s="61">
        <f>IF(I67&lt;&gt;"",H67*J67,"")</f>
        <v>3067.5</v>
      </c>
      <c r="M67" s="61">
        <f>IF(I67&lt;&gt;"",H67*K67,"")</f>
        <v>3885.5</v>
      </c>
      <c r="N67" s="62">
        <f>IF(I67&lt;&gt;"",L67+M67,"")</f>
        <v>6953</v>
      </c>
    </row>
    <row r="68" spans="1:14" ht="46.5" customHeight="1" x14ac:dyDescent="0.3">
      <c r="A68" s="23"/>
      <c r="B68" s="36">
        <f>IF(I68&lt;&gt;"",1+MAX(A$1:$B67),"")</f>
        <v>28</v>
      </c>
      <c r="C68" s="63" t="s">
        <v>90</v>
      </c>
      <c r="D68" s="60">
        <v>3</v>
      </c>
      <c r="E68" s="57" t="s">
        <v>91</v>
      </c>
      <c r="F68" s="78">
        <f>F67/10</f>
        <v>40.9</v>
      </c>
      <c r="G68" s="64">
        <v>0</v>
      </c>
      <c r="H68" s="78">
        <f>F68*(1+G68)</f>
        <v>40.9</v>
      </c>
      <c r="I68" s="65" t="s">
        <v>78</v>
      </c>
      <c r="J68" s="43">
        <v>55</v>
      </c>
      <c r="K68" s="43">
        <v>60</v>
      </c>
      <c r="L68" s="61">
        <f>IF(I68&lt;&gt;"",H68*J68,"")</f>
        <v>2249.5</v>
      </c>
      <c r="M68" s="61">
        <f>IF(I68&lt;&gt;"",H68*K68,"")</f>
        <v>2454</v>
      </c>
      <c r="N68" s="62">
        <f>IF(I68&lt;&gt;"",L68+M68,"")</f>
        <v>4703.5</v>
      </c>
    </row>
    <row r="69" spans="1:14" ht="30.75" customHeight="1" x14ac:dyDescent="0.3">
      <c r="A69" s="23"/>
      <c r="B69" s="36">
        <f>IF(I69&lt;&gt;"",1+MAX(A$1:$B68),"")</f>
        <v>29</v>
      </c>
      <c r="C69" s="63" t="s">
        <v>92</v>
      </c>
      <c r="D69" s="60">
        <v>3</v>
      </c>
      <c r="E69" s="57" t="s">
        <v>93</v>
      </c>
      <c r="F69" s="78">
        <v>8</v>
      </c>
      <c r="G69" s="64">
        <v>0</v>
      </c>
      <c r="H69" s="78">
        <f>F69*(1+G69)</f>
        <v>8</v>
      </c>
      <c r="I69" s="65" t="s">
        <v>78</v>
      </c>
      <c r="J69" s="43">
        <v>125</v>
      </c>
      <c r="K69" s="43">
        <v>175</v>
      </c>
      <c r="L69" s="61">
        <f>IF(I69&lt;&gt;"",H69*J69,"")</f>
        <v>1000</v>
      </c>
      <c r="M69" s="61">
        <f>IF(I69&lt;&gt;"",H69*K69,"")</f>
        <v>1400</v>
      </c>
      <c r="N69" s="62">
        <f>IF(I69&lt;&gt;"",L69+M69,"")</f>
        <v>2400</v>
      </c>
    </row>
    <row r="70" spans="1:14" ht="30.75" customHeight="1" x14ac:dyDescent="0.3">
      <c r="A70" s="23"/>
      <c r="B70" s="36">
        <f>IF(I70&lt;&gt;"",1+MAX(A$1:$B69),"")</f>
        <v>30</v>
      </c>
      <c r="C70" s="63" t="s">
        <v>94</v>
      </c>
      <c r="D70" s="60">
        <v>3</v>
      </c>
      <c r="E70" s="57" t="s">
        <v>95</v>
      </c>
      <c r="F70" s="78">
        <v>2304</v>
      </c>
      <c r="G70" s="64">
        <v>0.05</v>
      </c>
      <c r="H70" s="78"/>
      <c r="I70" s="65" t="s">
        <v>96</v>
      </c>
      <c r="J70" s="43">
        <v>1.25</v>
      </c>
      <c r="K70" s="43">
        <v>2.1</v>
      </c>
      <c r="L70" s="61">
        <f>IF(I70&lt;&gt;"",H70*J70,"")</f>
        <v>0</v>
      </c>
      <c r="M70" s="61">
        <f>IF(I70&lt;&gt;"",H70*K70,"")</f>
        <v>0</v>
      </c>
      <c r="N70" s="62">
        <f>IF(I70&lt;&gt;"",L70+M70,"")</f>
        <v>0</v>
      </c>
    </row>
    <row r="71" spans="1:14" x14ac:dyDescent="0.3">
      <c r="A71" s="23"/>
      <c r="B71" s="36" t="str">
        <f>IF(I71&lt;&gt;"",1+MAX(A$1:$B70),"")</f>
        <v/>
      </c>
      <c r="C71" s="58"/>
      <c r="D71" s="58"/>
      <c r="E71" s="59"/>
      <c r="F71" s="39"/>
      <c r="G71" s="40"/>
      <c r="H71" s="41"/>
      <c r="I71" s="60"/>
      <c r="J71" s="43"/>
      <c r="K71" s="43"/>
      <c r="L71" s="61"/>
      <c r="M71" s="61"/>
      <c r="N71" s="62"/>
    </row>
    <row r="72" spans="1:14" x14ac:dyDescent="0.3">
      <c r="A72" s="23"/>
      <c r="B72" s="36" t="str">
        <f>IF(I72&lt;&gt;"",1+MAX(A$1:$B71),"")</f>
        <v/>
      </c>
      <c r="C72" s="37"/>
      <c r="D72" s="38"/>
      <c r="E72" s="38" t="s">
        <v>97</v>
      </c>
      <c r="F72" s="39"/>
      <c r="G72" s="40"/>
      <c r="H72" s="41"/>
      <c r="I72" s="42"/>
      <c r="J72" s="43"/>
      <c r="K72" s="43"/>
      <c r="L72" s="44"/>
      <c r="M72" s="44"/>
      <c r="N72" s="45"/>
    </row>
    <row r="73" spans="1:14" ht="46.5" customHeight="1" x14ac:dyDescent="0.3">
      <c r="A73" s="23"/>
      <c r="B73" s="36">
        <f>IF(I73&lt;&gt;"",1+MAX(A$1:$B72),"")</f>
        <v>31</v>
      </c>
      <c r="C73" s="63" t="s">
        <v>98</v>
      </c>
      <c r="D73" s="60">
        <v>3</v>
      </c>
      <c r="E73" s="57" t="s">
        <v>99</v>
      </c>
      <c r="F73" s="78">
        <v>4</v>
      </c>
      <c r="G73" s="64">
        <v>0</v>
      </c>
      <c r="H73" s="79">
        <f>F73*(1+G73)</f>
        <v>4</v>
      </c>
      <c r="I73" s="65" t="s">
        <v>78</v>
      </c>
      <c r="J73" s="43">
        <v>185</v>
      </c>
      <c r="K73" s="43">
        <v>265</v>
      </c>
      <c r="L73" s="61">
        <f>IF(I73&lt;&gt;"",H73*J73,"")</f>
        <v>740</v>
      </c>
      <c r="M73" s="61">
        <f>IF(I73&lt;&gt;"",H73*K73,"")</f>
        <v>1060</v>
      </c>
      <c r="N73" s="62">
        <f>IF(I73&lt;&gt;"",L73+M73,"")</f>
        <v>1800</v>
      </c>
    </row>
    <row r="74" spans="1:14" ht="30.75" customHeight="1" x14ac:dyDescent="0.3">
      <c r="A74" s="23"/>
      <c r="B74" s="36">
        <f>IF(I74&lt;&gt;"",1+MAX(A$1:$B73),"")</f>
        <v>32</v>
      </c>
      <c r="C74" s="63" t="s">
        <v>100</v>
      </c>
      <c r="D74" s="60">
        <v>3</v>
      </c>
      <c r="E74" s="57" t="s">
        <v>101</v>
      </c>
      <c r="F74" s="78">
        <v>1</v>
      </c>
      <c r="G74" s="64">
        <v>0</v>
      </c>
      <c r="H74" s="79">
        <f>F74*(1+G74)</f>
        <v>1</v>
      </c>
      <c r="I74" s="65" t="s">
        <v>78</v>
      </c>
      <c r="J74" s="43">
        <v>450</v>
      </c>
      <c r="K74" s="43">
        <v>1650</v>
      </c>
      <c r="L74" s="61">
        <f>IF(I74&lt;&gt;"",H74*J74,"")</f>
        <v>450</v>
      </c>
      <c r="M74" s="61">
        <f>IF(I74&lt;&gt;"",H74*K74,"")</f>
        <v>1650</v>
      </c>
      <c r="N74" s="62">
        <f>IF(I74&lt;&gt;"",L74+M74,"")</f>
        <v>2100</v>
      </c>
    </row>
    <row r="75" spans="1:14" ht="46.5" customHeight="1" x14ac:dyDescent="0.3">
      <c r="A75" s="23"/>
      <c r="B75" s="36">
        <f>IF(I75&lt;&gt;"",1+MAX(A$1:$B74),"")</f>
        <v>33</v>
      </c>
      <c r="C75" s="63" t="s">
        <v>102</v>
      </c>
      <c r="D75" s="60">
        <v>3</v>
      </c>
      <c r="E75" s="57" t="s">
        <v>103</v>
      </c>
      <c r="F75" s="78">
        <v>1</v>
      </c>
      <c r="G75" s="64">
        <v>0</v>
      </c>
      <c r="H75" s="79">
        <f>F75*(1+G75)</f>
        <v>1</v>
      </c>
      <c r="I75" s="65" t="s">
        <v>78</v>
      </c>
      <c r="J75" s="43">
        <v>300</v>
      </c>
      <c r="K75" s="43">
        <v>1050</v>
      </c>
      <c r="L75" s="61">
        <f>IF(I75&lt;&gt;"",H75*J75,"")</f>
        <v>300</v>
      </c>
      <c r="M75" s="61">
        <f>IF(I75&lt;&gt;"",H75*K75,"")</f>
        <v>1050</v>
      </c>
      <c r="N75" s="62">
        <f>IF(I75&lt;&gt;"",L75+M75,"")</f>
        <v>1350</v>
      </c>
    </row>
    <row r="76" spans="1:14" x14ac:dyDescent="0.3">
      <c r="A76" s="23"/>
      <c r="B76" s="36" t="str">
        <f>IF(I76&lt;&gt;"",1+MAX(A$1:$B75),"")</f>
        <v/>
      </c>
      <c r="C76" s="58"/>
      <c r="D76" s="58"/>
      <c r="E76" s="59"/>
      <c r="F76" s="39"/>
      <c r="G76" s="40"/>
      <c r="H76" s="41"/>
      <c r="I76" s="60"/>
      <c r="J76" s="43"/>
      <c r="K76" s="43"/>
      <c r="L76" s="61"/>
      <c r="M76" s="61"/>
      <c r="N76" s="62"/>
    </row>
    <row r="77" spans="1:14" x14ac:dyDescent="0.3">
      <c r="A77" s="23"/>
      <c r="B77" s="36" t="str">
        <f>IF(I77&lt;&gt;"",1+MAX(A$1:$B76),"")</f>
        <v/>
      </c>
      <c r="C77" s="37"/>
      <c r="D77" s="38"/>
      <c r="E77" s="38" t="s">
        <v>104</v>
      </c>
      <c r="F77" s="39"/>
      <c r="G77" s="40"/>
      <c r="H77" s="41"/>
      <c r="I77" s="42"/>
      <c r="J77" s="43"/>
      <c r="K77" s="43"/>
      <c r="L77" s="44"/>
      <c r="M77" s="44"/>
      <c r="N77" s="45"/>
    </row>
    <row r="78" spans="1:14" ht="78" customHeight="1" x14ac:dyDescent="0.3">
      <c r="A78" s="23"/>
      <c r="B78" s="36">
        <f>IF(I78&lt;&gt;"",1+MAX(A$1:$B77),"")</f>
        <v>34</v>
      </c>
      <c r="C78" s="63" t="s">
        <v>105</v>
      </c>
      <c r="D78" s="60">
        <v>3</v>
      </c>
      <c r="E78" s="57" t="s">
        <v>106</v>
      </c>
      <c r="F78" s="78">
        <v>4</v>
      </c>
      <c r="G78" s="64">
        <v>0</v>
      </c>
      <c r="H78" s="78">
        <f>F78*(1+G78)</f>
        <v>4</v>
      </c>
      <c r="I78" s="65" t="s">
        <v>78</v>
      </c>
      <c r="J78" s="43">
        <v>35</v>
      </c>
      <c r="K78" s="43">
        <v>65</v>
      </c>
      <c r="L78" s="61">
        <f>IF(I78&lt;&gt;"",H78*J78,"")</f>
        <v>140</v>
      </c>
      <c r="M78" s="61">
        <f>IF(I78&lt;&gt;"",H78*K78,"")</f>
        <v>260</v>
      </c>
      <c r="N78" s="62">
        <f>IF(I78&lt;&gt;"",L78+M78,"")</f>
        <v>400</v>
      </c>
    </row>
    <row r="79" spans="1:14" x14ac:dyDescent="0.3">
      <c r="A79" s="23"/>
      <c r="B79" s="36" t="str">
        <f>IF(I79&lt;&gt;"",1+MAX(A$1:$B78),"")</f>
        <v/>
      </c>
      <c r="C79" s="58"/>
      <c r="D79" s="58"/>
      <c r="E79" s="59"/>
      <c r="F79" s="39"/>
      <c r="G79" s="40"/>
      <c r="H79" s="41"/>
      <c r="I79" s="60"/>
      <c r="J79" s="43"/>
      <c r="K79" s="43"/>
      <c r="L79" s="61"/>
      <c r="M79" s="61"/>
      <c r="N79" s="62"/>
    </row>
    <row r="80" spans="1:14" x14ac:dyDescent="0.3">
      <c r="A80" s="23"/>
      <c r="B80" s="36" t="str">
        <f>IF(I80&lt;&gt;"",1+MAX(A$1:$B79),"")</f>
        <v/>
      </c>
      <c r="C80" s="66"/>
      <c r="D80" s="60"/>
      <c r="E80" s="67" t="s">
        <v>3</v>
      </c>
      <c r="F80" s="68"/>
      <c r="G80" s="68"/>
      <c r="H80" s="39"/>
      <c r="I80" s="68"/>
      <c r="J80" s="69"/>
      <c r="K80" s="69"/>
      <c r="L80" s="70">
        <f>SUM(L66:L79)</f>
        <v>7947</v>
      </c>
      <c r="M80" s="70">
        <f>SUM(M66:M79)</f>
        <v>11759.5</v>
      </c>
      <c r="N80" s="71">
        <f>SUM(N66:N79)</f>
        <v>19706.5</v>
      </c>
    </row>
    <row r="81" spans="1:14" ht="15" customHeight="1" x14ac:dyDescent="0.3">
      <c r="A81" s="23"/>
      <c r="B81" s="36" t="str">
        <f>IF(I81&lt;&gt;"",1+MAX(A$1:$B80),"")</f>
        <v/>
      </c>
      <c r="C81" s="72"/>
      <c r="D81" s="73">
        <v>5</v>
      </c>
      <c r="E81" s="74" t="s">
        <v>107</v>
      </c>
      <c r="F81" s="75"/>
      <c r="G81" s="75"/>
      <c r="H81" s="75"/>
      <c r="I81" s="75"/>
      <c r="J81" s="76"/>
      <c r="K81" s="76"/>
      <c r="L81" s="75"/>
      <c r="M81" s="75"/>
      <c r="N81" s="77"/>
    </row>
    <row r="82" spans="1:14" x14ac:dyDescent="0.3">
      <c r="A82" s="23"/>
      <c r="B82" s="36" t="str">
        <f>IF(I82&lt;&gt;"",1+MAX(A$1:$B81),"")</f>
        <v/>
      </c>
      <c r="C82" s="37"/>
      <c r="D82" s="38"/>
      <c r="E82" s="38" t="s">
        <v>108</v>
      </c>
      <c r="F82" s="39"/>
      <c r="G82" s="40"/>
      <c r="H82" s="41"/>
      <c r="I82" s="42"/>
      <c r="J82" s="43"/>
      <c r="K82" s="43"/>
      <c r="L82" s="44"/>
      <c r="M82" s="44"/>
      <c r="N82" s="45"/>
    </row>
    <row r="83" spans="1:14" ht="62.25" customHeight="1" x14ac:dyDescent="0.3">
      <c r="A83" s="23"/>
      <c r="B83" s="36">
        <f>IF(I83&lt;&gt;"",1+MAX(A$1:$B82),"")</f>
        <v>35</v>
      </c>
      <c r="C83" s="63" t="s">
        <v>109</v>
      </c>
      <c r="D83" s="60">
        <v>5</v>
      </c>
      <c r="E83" s="57" t="s">
        <v>110</v>
      </c>
      <c r="F83" s="39">
        <f>1080*2.5*5.6/27</f>
        <v>559.99999999999989</v>
      </c>
      <c r="G83" s="64">
        <v>0</v>
      </c>
      <c r="H83" s="39">
        <f t="shared" ref="H83:H88" si="0">F83*(1+G83)</f>
        <v>559.99999999999989</v>
      </c>
      <c r="I83" s="65" t="s">
        <v>111</v>
      </c>
      <c r="J83" s="43">
        <v>6.5</v>
      </c>
      <c r="K83" s="43">
        <v>4.5</v>
      </c>
      <c r="L83" s="61">
        <f t="shared" ref="L83:L88" si="1">IF(I83&lt;&gt;"",H83*J83,"")</f>
        <v>3639.9999999999991</v>
      </c>
      <c r="M83" s="61">
        <f t="shared" ref="M83:M88" si="2">IF(I83&lt;&gt;"",H83*K83,"")</f>
        <v>2519.9999999999995</v>
      </c>
      <c r="N83" s="62">
        <f t="shared" ref="N83:N88" si="3">IF(I83&lt;&gt;"",L83+M83,"")</f>
        <v>6159.9999999999982</v>
      </c>
    </row>
    <row r="84" spans="1:14" ht="30.75" customHeight="1" x14ac:dyDescent="0.3">
      <c r="A84" s="23"/>
      <c r="B84" s="36">
        <f>IF(I84&lt;&gt;"",1+MAX(A$1:$B83),"")</f>
        <v>36</v>
      </c>
      <c r="C84" s="63" t="s">
        <v>112</v>
      </c>
      <c r="D84" s="60">
        <v>5</v>
      </c>
      <c r="E84" s="57" t="s">
        <v>113</v>
      </c>
      <c r="F84" s="39">
        <v>222</v>
      </c>
      <c r="G84" s="64">
        <v>0.1</v>
      </c>
      <c r="H84" s="39">
        <f t="shared" si="0"/>
        <v>244.20000000000002</v>
      </c>
      <c r="I84" s="65" t="s">
        <v>111</v>
      </c>
      <c r="J84" s="43">
        <v>12</v>
      </c>
      <c r="K84" s="43">
        <v>32</v>
      </c>
      <c r="L84" s="61">
        <f t="shared" si="1"/>
        <v>2930.4</v>
      </c>
      <c r="M84" s="61">
        <f t="shared" si="2"/>
        <v>7814.4000000000005</v>
      </c>
      <c r="N84" s="62">
        <f t="shared" si="3"/>
        <v>10744.800000000001</v>
      </c>
    </row>
    <row r="85" spans="1:14" ht="46.5" customHeight="1" x14ac:dyDescent="0.3">
      <c r="A85" s="23"/>
      <c r="B85" s="36">
        <f>IF(I85&lt;&gt;"",1+MAX(A$1:$B84),"")</f>
        <v>37</v>
      </c>
      <c r="C85" s="63" t="s">
        <v>114</v>
      </c>
      <c r="D85" s="60">
        <v>5</v>
      </c>
      <c r="E85" s="57" t="s">
        <v>115</v>
      </c>
      <c r="F85" s="78">
        <v>1080</v>
      </c>
      <c r="G85" s="64">
        <v>0.02</v>
      </c>
      <c r="H85" s="79">
        <f t="shared" si="0"/>
        <v>1101.5999999999999</v>
      </c>
      <c r="I85" s="65" t="s">
        <v>75</v>
      </c>
      <c r="J85" s="43">
        <v>9</v>
      </c>
      <c r="K85" s="43">
        <v>38</v>
      </c>
      <c r="L85" s="61">
        <f t="shared" si="1"/>
        <v>9914.4</v>
      </c>
      <c r="M85" s="61">
        <f t="shared" si="2"/>
        <v>41860.799999999996</v>
      </c>
      <c r="N85" s="62">
        <f t="shared" si="3"/>
        <v>51775.199999999997</v>
      </c>
    </row>
    <row r="86" spans="1:14" ht="30.75" customHeight="1" x14ac:dyDescent="0.3">
      <c r="A86" s="23"/>
      <c r="B86" s="36">
        <f>IF(I86&lt;&gt;"",1+MAX(A$1:$B85),"")</f>
        <v>38</v>
      </c>
      <c r="C86" s="63" t="s">
        <v>116</v>
      </c>
      <c r="D86" s="60">
        <v>5</v>
      </c>
      <c r="E86" s="57" t="s">
        <v>117</v>
      </c>
      <c r="F86" s="39">
        <v>300</v>
      </c>
      <c r="G86" s="64">
        <v>0</v>
      </c>
      <c r="H86" s="39">
        <f t="shared" si="0"/>
        <v>300</v>
      </c>
      <c r="I86" s="65" t="s">
        <v>111</v>
      </c>
      <c r="J86" s="43">
        <v>6</v>
      </c>
      <c r="K86" s="43">
        <v>4</v>
      </c>
      <c r="L86" s="61">
        <f t="shared" si="1"/>
        <v>1800</v>
      </c>
      <c r="M86" s="61">
        <f t="shared" si="2"/>
        <v>1200</v>
      </c>
      <c r="N86" s="62">
        <f t="shared" si="3"/>
        <v>3000</v>
      </c>
    </row>
    <row r="87" spans="1:14" ht="30.75" customHeight="1" x14ac:dyDescent="0.3">
      <c r="A87" s="23"/>
      <c r="B87" s="36">
        <f>IF(I87&lt;&gt;"",1+MAX(A$1:$B86),"")</f>
        <v>39</v>
      </c>
      <c r="C87" s="63" t="s">
        <v>118</v>
      </c>
      <c r="D87" s="60">
        <v>5</v>
      </c>
      <c r="E87" s="57" t="s">
        <v>119</v>
      </c>
      <c r="F87" s="78">
        <v>1080</v>
      </c>
      <c r="G87" s="64">
        <v>0</v>
      </c>
      <c r="H87" s="79">
        <f t="shared" si="0"/>
        <v>1080</v>
      </c>
      <c r="I87" s="65" t="s">
        <v>75</v>
      </c>
      <c r="J87" s="43">
        <v>1.5</v>
      </c>
      <c r="K87" s="43">
        <v>1.5</v>
      </c>
      <c r="L87" s="61">
        <f t="shared" si="1"/>
        <v>1620</v>
      </c>
      <c r="M87" s="61">
        <f t="shared" si="2"/>
        <v>1620</v>
      </c>
      <c r="N87" s="62">
        <f t="shared" si="3"/>
        <v>3240</v>
      </c>
    </row>
    <row r="88" spans="1:14" ht="46.5" customHeight="1" x14ac:dyDescent="0.3">
      <c r="A88" s="23"/>
      <c r="B88" s="36">
        <f>IF(I88&lt;&gt;"",1+MAX(A$1:$B87),"")</f>
        <v>40</v>
      </c>
      <c r="C88" s="63" t="s">
        <v>120</v>
      </c>
      <c r="D88" s="60">
        <v>5</v>
      </c>
      <c r="E88" s="57" t="s">
        <v>121</v>
      </c>
      <c r="F88" s="78">
        <v>1080</v>
      </c>
      <c r="G88" s="64">
        <v>0.05</v>
      </c>
      <c r="H88" s="79">
        <f t="shared" si="0"/>
        <v>1134</v>
      </c>
      <c r="I88" s="65" t="s">
        <v>75</v>
      </c>
      <c r="J88" s="43">
        <v>0.45</v>
      </c>
      <c r="K88" s="43">
        <v>0.6</v>
      </c>
      <c r="L88" s="61">
        <f t="shared" si="1"/>
        <v>510.3</v>
      </c>
      <c r="M88" s="61">
        <f t="shared" si="2"/>
        <v>680.4</v>
      </c>
      <c r="N88" s="62">
        <f t="shared" si="3"/>
        <v>1190.7</v>
      </c>
    </row>
    <row r="89" spans="1:14" x14ac:dyDescent="0.3">
      <c r="A89" s="23"/>
      <c r="B89" s="36" t="str">
        <f>IF(I89&lt;&gt;"",1+MAX(A$1:$B88),"")</f>
        <v/>
      </c>
      <c r="C89" s="58"/>
      <c r="D89" s="58"/>
      <c r="E89" s="59"/>
      <c r="F89" s="39"/>
      <c r="G89" s="40"/>
      <c r="H89" s="41"/>
      <c r="I89" s="60"/>
      <c r="J89" s="43"/>
      <c r="K89" s="43"/>
      <c r="L89" s="61"/>
      <c r="M89" s="61"/>
      <c r="N89" s="62"/>
    </row>
    <row r="90" spans="1:14" x14ac:dyDescent="0.3">
      <c r="A90" s="23"/>
      <c r="B90" s="36" t="str">
        <f>IF(I90&lt;&gt;"",1+MAX(A$1:$B89),"")</f>
        <v/>
      </c>
      <c r="C90" s="37"/>
      <c r="D90" s="38"/>
      <c r="E90" s="38" t="s">
        <v>122</v>
      </c>
      <c r="F90" s="39"/>
      <c r="G90" s="40"/>
      <c r="H90" s="41"/>
      <c r="I90" s="42"/>
      <c r="J90" s="43"/>
      <c r="K90" s="43"/>
      <c r="L90" s="44"/>
      <c r="M90" s="44"/>
      <c r="N90" s="45"/>
    </row>
    <row r="91" spans="1:14" ht="46.5" customHeight="1" x14ac:dyDescent="0.3">
      <c r="A91" s="23"/>
      <c r="B91" s="36">
        <f>IF(I91&lt;&gt;"",1+MAX(A$1:$B90),"")</f>
        <v>41</v>
      </c>
      <c r="C91" s="63" t="s">
        <v>123</v>
      </c>
      <c r="D91" s="60">
        <v>5</v>
      </c>
      <c r="E91" s="57" t="s">
        <v>124</v>
      </c>
      <c r="F91" s="78">
        <v>6</v>
      </c>
      <c r="G91" s="64">
        <v>0</v>
      </c>
      <c r="H91" s="79">
        <f>F91*(1+G91)</f>
        <v>6</v>
      </c>
      <c r="I91" s="65" t="s">
        <v>78</v>
      </c>
      <c r="J91" s="43">
        <v>225</v>
      </c>
      <c r="K91" s="43">
        <v>650</v>
      </c>
      <c r="L91" s="61">
        <f>IF(I91&lt;&gt;"",H91*J91,"")</f>
        <v>1350</v>
      </c>
      <c r="M91" s="61">
        <f>IF(I91&lt;&gt;"",H91*K91,"")</f>
        <v>3900</v>
      </c>
      <c r="N91" s="62">
        <f>IF(I91&lt;&gt;"",L91+M91,"")</f>
        <v>5250</v>
      </c>
    </row>
    <row r="92" spans="1:14" ht="46.5" customHeight="1" x14ac:dyDescent="0.3">
      <c r="A92" s="23"/>
      <c r="B92" s="36">
        <f>IF(I92&lt;&gt;"",1+MAX(A$1:$B91),"")</f>
        <v>42</v>
      </c>
      <c r="C92" s="63" t="s">
        <v>125</v>
      </c>
      <c r="D92" s="60">
        <v>5</v>
      </c>
      <c r="E92" s="57" t="s">
        <v>126</v>
      </c>
      <c r="F92" s="78">
        <v>6</v>
      </c>
      <c r="G92" s="64">
        <v>0</v>
      </c>
      <c r="H92" s="79">
        <f>F92*(1+G92)</f>
        <v>6</v>
      </c>
      <c r="I92" s="65" t="s">
        <v>78</v>
      </c>
      <c r="J92" s="43">
        <v>185</v>
      </c>
      <c r="K92" s="43">
        <v>165</v>
      </c>
      <c r="L92" s="61">
        <f>IF(I92&lt;&gt;"",H92*J92,"")</f>
        <v>1110</v>
      </c>
      <c r="M92" s="61">
        <f>IF(I92&lt;&gt;"",H92*K92,"")</f>
        <v>990</v>
      </c>
      <c r="N92" s="62">
        <f>IF(I92&lt;&gt;"",L92+M92,"")</f>
        <v>2100</v>
      </c>
    </row>
    <row r="93" spans="1:14" ht="46.5" customHeight="1" x14ac:dyDescent="0.3">
      <c r="A93" s="23"/>
      <c r="B93" s="36">
        <f>IF(I93&lt;&gt;"",1+MAX(A$1:$B92),"")</f>
        <v>43</v>
      </c>
      <c r="C93" s="63" t="s">
        <v>127</v>
      </c>
      <c r="D93" s="60">
        <v>5</v>
      </c>
      <c r="E93" s="57" t="s">
        <v>128</v>
      </c>
      <c r="F93" s="78">
        <v>1</v>
      </c>
      <c r="G93" s="64">
        <v>0</v>
      </c>
      <c r="H93" s="78">
        <f>F93*(1+G93)</f>
        <v>1</v>
      </c>
      <c r="I93" s="65" t="s">
        <v>78</v>
      </c>
      <c r="J93" s="43">
        <v>250</v>
      </c>
      <c r="K93" s="43">
        <v>750</v>
      </c>
      <c r="L93" s="61">
        <f>IF(I93&lt;&gt;"",H93*J93,"")</f>
        <v>250</v>
      </c>
      <c r="M93" s="61">
        <f>IF(I93&lt;&gt;"",H93*K93,"")</f>
        <v>750</v>
      </c>
      <c r="N93" s="62">
        <f>IF(I93&lt;&gt;"",L93+M93,"")</f>
        <v>1000</v>
      </c>
    </row>
    <row r="94" spans="1:14" x14ac:dyDescent="0.3">
      <c r="A94" s="23"/>
      <c r="B94" s="36" t="str">
        <f>IF(I94&lt;&gt;"",1+MAX(A$1:$B93),"")</f>
        <v/>
      </c>
      <c r="C94" s="58"/>
      <c r="D94" s="58"/>
      <c r="E94" s="59"/>
      <c r="F94" s="39"/>
      <c r="G94" s="40"/>
      <c r="H94" s="41"/>
      <c r="I94" s="60"/>
      <c r="J94" s="43"/>
      <c r="K94" s="43"/>
      <c r="L94" s="61"/>
      <c r="M94" s="61"/>
      <c r="N94" s="62"/>
    </row>
    <row r="95" spans="1:14" x14ac:dyDescent="0.3">
      <c r="A95" s="23"/>
      <c r="B95" s="36" t="str">
        <f>IF(I95&lt;&gt;"",1+MAX(A$1:$B94),"")</f>
        <v/>
      </c>
      <c r="C95" s="37"/>
      <c r="D95" s="38"/>
      <c r="E95" s="38" t="s">
        <v>129</v>
      </c>
      <c r="F95" s="39"/>
      <c r="G95" s="40"/>
      <c r="H95" s="41"/>
      <c r="I95" s="42"/>
      <c r="J95" s="43"/>
      <c r="K95" s="43"/>
      <c r="L95" s="44"/>
      <c r="M95" s="44"/>
      <c r="N95" s="45"/>
    </row>
    <row r="96" spans="1:14" ht="46.5" customHeight="1" x14ac:dyDescent="0.3">
      <c r="A96" s="23"/>
      <c r="B96" s="36">
        <f>IF(I96&lt;&gt;"",1+MAX(A$1:$B95),"")</f>
        <v>44</v>
      </c>
      <c r="C96" s="63" t="s">
        <v>130</v>
      </c>
      <c r="D96" s="60">
        <v>5</v>
      </c>
      <c r="E96" s="57" t="s">
        <v>131</v>
      </c>
      <c r="F96" s="78">
        <v>1080</v>
      </c>
      <c r="G96" s="64">
        <v>0</v>
      </c>
      <c r="H96" s="79">
        <f>F96*(1+G96)</f>
        <v>1080</v>
      </c>
      <c r="I96" s="65" t="s">
        <v>75</v>
      </c>
      <c r="J96" s="43">
        <v>0.85</v>
      </c>
      <c r="K96" s="43">
        <v>0.15</v>
      </c>
      <c r="L96" s="61">
        <f>IF(I96&lt;&gt;"",H96*J96,"")</f>
        <v>918</v>
      </c>
      <c r="M96" s="61">
        <f>IF(I96&lt;&gt;"",H96*K96,"")</f>
        <v>162</v>
      </c>
      <c r="N96" s="62">
        <f>IF(I96&lt;&gt;"",L96+M96,"")</f>
        <v>1080</v>
      </c>
    </row>
    <row r="97" spans="1:14" ht="62.25" customHeight="1" x14ac:dyDescent="0.3">
      <c r="A97" s="23"/>
      <c r="B97" s="36">
        <f>IF(I97&lt;&gt;"",1+MAX(A$1:$B96),"")</f>
        <v>45</v>
      </c>
      <c r="C97" s="63" t="s">
        <v>132</v>
      </c>
      <c r="D97" s="60">
        <v>5</v>
      </c>
      <c r="E97" s="57" t="s">
        <v>133</v>
      </c>
      <c r="F97" s="78">
        <v>1080</v>
      </c>
      <c r="G97" s="64">
        <v>0</v>
      </c>
      <c r="H97" s="79">
        <f>F97*(1+G97)</f>
        <v>1080</v>
      </c>
      <c r="I97" s="65" t="s">
        <v>75</v>
      </c>
      <c r="J97" s="43">
        <v>0.95</v>
      </c>
      <c r="K97" s="43">
        <v>0.35</v>
      </c>
      <c r="L97" s="61">
        <f>IF(I97&lt;&gt;"",H97*J97,"")</f>
        <v>1026</v>
      </c>
      <c r="M97" s="61">
        <f>IF(I97&lt;&gt;"",H97*K97,"")</f>
        <v>378</v>
      </c>
      <c r="N97" s="62">
        <f>IF(I97&lt;&gt;"",L97+M97,"")</f>
        <v>1404</v>
      </c>
    </row>
    <row r="98" spans="1:14" x14ac:dyDescent="0.3">
      <c r="A98" s="23"/>
      <c r="B98" s="36" t="str">
        <f>IF(I98&lt;&gt;"",1+MAX(A$1:$B97),"")</f>
        <v/>
      </c>
      <c r="C98" s="58"/>
      <c r="D98" s="58"/>
      <c r="E98" s="59"/>
      <c r="F98" s="39"/>
      <c r="G98" s="40"/>
      <c r="H98" s="41"/>
      <c r="I98" s="60"/>
      <c r="J98" s="43"/>
      <c r="K98" s="43"/>
      <c r="L98" s="61"/>
      <c r="M98" s="61"/>
      <c r="N98" s="62"/>
    </row>
    <row r="99" spans="1:14" ht="16.2" thickBot="1" x14ac:dyDescent="0.35">
      <c r="A99" s="23"/>
      <c r="B99" s="36" t="str">
        <f>IF(I99&lt;&gt;"",1+MAX(A$1:$B98),"")</f>
        <v/>
      </c>
      <c r="C99" s="37"/>
      <c r="D99" s="38"/>
      <c r="E99" s="38" t="s">
        <v>134</v>
      </c>
      <c r="F99" s="39"/>
      <c r="G99" s="40"/>
      <c r="H99" s="41"/>
      <c r="I99" s="42"/>
      <c r="J99" s="43"/>
      <c r="K99" s="43"/>
      <c r="L99" s="44"/>
      <c r="M99" s="44"/>
      <c r="N99" s="45"/>
    </row>
    <row r="100" spans="1:14" ht="78" customHeight="1" x14ac:dyDescent="0.3">
      <c r="A100" s="23"/>
      <c r="B100" s="46">
        <f>IF(I100&lt;&gt;"",1+MAX(A$1:$B99),"")</f>
        <v>46</v>
      </c>
      <c r="C100" s="47" t="s">
        <v>135</v>
      </c>
      <c r="D100" s="48">
        <v>5</v>
      </c>
      <c r="E100" s="49" t="s">
        <v>136</v>
      </c>
      <c r="F100" s="50">
        <v>1</v>
      </c>
      <c r="G100" s="51">
        <v>0</v>
      </c>
      <c r="H100" s="50">
        <f>F100*(1+G100)</f>
        <v>1</v>
      </c>
      <c r="I100" s="53" t="s">
        <v>25</v>
      </c>
      <c r="J100" s="54">
        <v>3500</v>
      </c>
      <c r="K100" s="54">
        <v>1500</v>
      </c>
      <c r="L100" s="55">
        <f>IF(I100&lt;&gt;"",H100*J100,"")</f>
        <v>3500</v>
      </c>
      <c r="M100" s="55">
        <f>IF(I100&lt;&gt;"",H100*K100,"")</f>
        <v>1500</v>
      </c>
      <c r="N100" s="56">
        <f>IF(I100&lt;&gt;"",L100+M100,"")</f>
        <v>5000</v>
      </c>
    </row>
    <row r="101" spans="1:14" x14ac:dyDescent="0.3">
      <c r="A101" s="23"/>
      <c r="B101" s="36" t="str">
        <f>IF(I101&lt;&gt;"",1+MAX(A$1:$B100),"")</f>
        <v/>
      </c>
      <c r="C101" s="58"/>
      <c r="D101" s="58"/>
      <c r="E101" s="59"/>
      <c r="F101" s="39"/>
      <c r="G101" s="40"/>
      <c r="H101" s="41"/>
      <c r="I101" s="60"/>
      <c r="J101" s="43"/>
      <c r="K101" s="43"/>
      <c r="L101" s="61"/>
      <c r="M101" s="61"/>
      <c r="N101" s="62"/>
    </row>
    <row r="102" spans="1:14" x14ac:dyDescent="0.3">
      <c r="A102" s="23"/>
      <c r="B102" s="36" t="str">
        <f>IF(I102&lt;&gt;"",1+MAX(A$1:$B101),"")</f>
        <v/>
      </c>
      <c r="C102" s="66"/>
      <c r="D102" s="60"/>
      <c r="E102" s="67" t="s">
        <v>3</v>
      </c>
      <c r="F102" s="68"/>
      <c r="G102" s="68"/>
      <c r="H102" s="39"/>
      <c r="I102" s="68"/>
      <c r="J102" s="69"/>
      <c r="K102" s="69"/>
      <c r="L102" s="70">
        <f>SUM(L82:L101)</f>
        <v>28569.1</v>
      </c>
      <c r="M102" s="70">
        <f>SUM(M82:M101)</f>
        <v>63375.6</v>
      </c>
      <c r="N102" s="71">
        <f>SUM(N82:N101)</f>
        <v>91944.7</v>
      </c>
    </row>
    <row r="103" spans="1:14" ht="15" customHeight="1" x14ac:dyDescent="0.3">
      <c r="A103" s="23"/>
      <c r="B103" s="36" t="str">
        <f>IF(I103&lt;&gt;"",1+MAX(A$1:$B102),"")</f>
        <v/>
      </c>
      <c r="C103" s="72"/>
      <c r="D103" s="73">
        <v>6</v>
      </c>
      <c r="E103" s="74" t="s">
        <v>137</v>
      </c>
      <c r="F103" s="75"/>
      <c r="G103" s="75"/>
      <c r="H103" s="75"/>
      <c r="I103" s="75"/>
      <c r="J103" s="76"/>
      <c r="K103" s="76"/>
      <c r="L103" s="75"/>
      <c r="M103" s="75"/>
      <c r="N103" s="77"/>
    </row>
    <row r="104" spans="1:14" x14ac:dyDescent="0.3">
      <c r="A104" s="23"/>
      <c r="B104" s="36" t="str">
        <f>IF(I104&lt;&gt;"",1+MAX(A$1:$B103),"")</f>
        <v/>
      </c>
      <c r="C104" s="37"/>
      <c r="D104" s="38"/>
      <c r="E104" s="38" t="s">
        <v>138</v>
      </c>
      <c r="F104" s="39"/>
      <c r="G104" s="40"/>
      <c r="H104" s="41"/>
      <c r="I104" s="42"/>
      <c r="J104" s="43"/>
      <c r="K104" s="43"/>
      <c r="L104" s="44"/>
      <c r="M104" s="44"/>
      <c r="N104" s="45"/>
    </row>
    <row r="105" spans="1:14" ht="62.25" customHeight="1" x14ac:dyDescent="0.3">
      <c r="A105" s="23"/>
      <c r="B105" s="36">
        <f>IF(I105&lt;&gt;"",1+MAX(A$1:$B104),"")</f>
        <v>47</v>
      </c>
      <c r="C105" s="63" t="s">
        <v>139</v>
      </c>
      <c r="D105" s="60">
        <v>6</v>
      </c>
      <c r="E105" s="57" t="s">
        <v>140</v>
      </c>
      <c r="F105" s="78">
        <v>1.7</v>
      </c>
      <c r="G105" s="64">
        <v>0</v>
      </c>
      <c r="H105" s="78">
        <f>F105*(1+G105)</f>
        <v>1.7</v>
      </c>
      <c r="I105" s="65" t="s">
        <v>141</v>
      </c>
      <c r="J105" s="43">
        <v>1100</v>
      </c>
      <c r="K105" s="43">
        <v>650</v>
      </c>
      <c r="L105" s="61">
        <f>IF(I105&lt;&gt;"",H105*J105,"")</f>
        <v>1870</v>
      </c>
      <c r="M105" s="61">
        <f>IF(I105&lt;&gt;"",H105*K105,"")</f>
        <v>1105</v>
      </c>
      <c r="N105" s="62">
        <f>IF(I105&lt;&gt;"",L105+M105,"")</f>
        <v>2975</v>
      </c>
    </row>
    <row r="106" spans="1:14" ht="30.75" customHeight="1" x14ac:dyDescent="0.3">
      <c r="A106" s="23"/>
      <c r="B106" s="36">
        <f>IF(I106&lt;&gt;"",1+MAX(A$1:$B105),"")</f>
        <v>48</v>
      </c>
      <c r="C106" s="63" t="s">
        <v>142</v>
      </c>
      <c r="D106" s="60">
        <v>6</v>
      </c>
      <c r="E106" s="57" t="s">
        <v>143</v>
      </c>
      <c r="F106" s="78">
        <v>0.5</v>
      </c>
      <c r="G106" s="64">
        <v>0</v>
      </c>
      <c r="H106" s="78">
        <f>F106*(1+G106)</f>
        <v>0.5</v>
      </c>
      <c r="I106" s="65" t="s">
        <v>141</v>
      </c>
      <c r="J106" s="43">
        <v>1500</v>
      </c>
      <c r="K106" s="43">
        <v>800</v>
      </c>
      <c r="L106" s="61">
        <f>IF(I106&lt;&gt;"",H106*J106,"")</f>
        <v>750</v>
      </c>
      <c r="M106" s="61">
        <f>IF(I106&lt;&gt;"",H106*K106,"")</f>
        <v>400</v>
      </c>
      <c r="N106" s="62">
        <f>IF(I106&lt;&gt;"",L106+M106,"")</f>
        <v>1150</v>
      </c>
    </row>
    <row r="107" spans="1:14" x14ac:dyDescent="0.3">
      <c r="A107" s="23"/>
      <c r="B107" s="36" t="str">
        <f>IF(I107&lt;&gt;"",1+MAX(A$1:$B106),"")</f>
        <v/>
      </c>
      <c r="C107" s="58"/>
      <c r="D107" s="58"/>
      <c r="E107" s="59"/>
      <c r="F107" s="39"/>
      <c r="G107" s="40"/>
      <c r="H107" s="41"/>
      <c r="I107" s="60"/>
      <c r="J107" s="43"/>
      <c r="K107" s="43"/>
      <c r="L107" s="61"/>
      <c r="M107" s="61"/>
      <c r="N107" s="62"/>
    </row>
    <row r="108" spans="1:14" x14ac:dyDescent="0.3">
      <c r="A108" s="23"/>
      <c r="B108" s="36" t="str">
        <f>IF(I108&lt;&gt;"",1+MAX(A$1:$B107),"")</f>
        <v/>
      </c>
      <c r="C108" s="37"/>
      <c r="D108" s="38"/>
      <c r="E108" s="38" t="s">
        <v>144</v>
      </c>
      <c r="F108" s="39"/>
      <c r="G108" s="40"/>
      <c r="H108" s="41"/>
      <c r="I108" s="42"/>
      <c r="J108" s="43"/>
      <c r="K108" s="43"/>
      <c r="L108" s="44"/>
      <c r="M108" s="44"/>
      <c r="N108" s="45"/>
    </row>
    <row r="109" spans="1:14" ht="46.5" customHeight="1" x14ac:dyDescent="0.3">
      <c r="A109" s="23"/>
      <c r="B109" s="36">
        <f>IF(I109&lt;&gt;"",1+MAX(A$1:$B108),"")</f>
        <v>49</v>
      </c>
      <c r="C109" s="63" t="s">
        <v>145</v>
      </c>
      <c r="D109" s="60">
        <v>6</v>
      </c>
      <c r="E109" s="57" t="s">
        <v>146</v>
      </c>
      <c r="F109" s="78">
        <v>80670.100000000006</v>
      </c>
      <c r="G109" s="64">
        <v>0</v>
      </c>
      <c r="H109" s="78">
        <f>F109*(1+G109)</f>
        <v>80670.100000000006</v>
      </c>
      <c r="I109" s="65" t="s">
        <v>96</v>
      </c>
      <c r="J109" s="43">
        <v>0.14000000000000001</v>
      </c>
      <c r="K109" s="43">
        <v>0.1</v>
      </c>
      <c r="L109" s="61">
        <f>IF(I109&lt;&gt;"",H109*J109,"")</f>
        <v>11293.814000000002</v>
      </c>
      <c r="M109" s="61">
        <f>IF(I109&lt;&gt;"",H109*K109,"")</f>
        <v>8067.0100000000011</v>
      </c>
      <c r="N109" s="62">
        <f>IF(I109&lt;&gt;"",L109+M109,"")</f>
        <v>19360.824000000004</v>
      </c>
    </row>
    <row r="110" spans="1:14" ht="30.75" customHeight="1" x14ac:dyDescent="0.3">
      <c r="A110" s="23"/>
      <c r="B110" s="36">
        <f>IF(I110&lt;&gt;"",1+MAX(A$1:$B109),"")</f>
        <v>50</v>
      </c>
      <c r="C110" s="63" t="s">
        <v>148</v>
      </c>
      <c r="D110" s="60">
        <v>6</v>
      </c>
      <c r="E110" s="57" t="s">
        <v>149</v>
      </c>
      <c r="F110" s="78">
        <v>450</v>
      </c>
      <c r="G110" s="64">
        <v>0.15</v>
      </c>
      <c r="H110" s="78">
        <f>F110*(1+G110)</f>
        <v>517.5</v>
      </c>
      <c r="I110" s="65" t="s">
        <v>111</v>
      </c>
      <c r="J110" s="43">
        <v>9</v>
      </c>
      <c r="K110" s="43">
        <v>22</v>
      </c>
      <c r="L110" s="61">
        <f>IF(I110&lt;&gt;"",H110*J110,"")</f>
        <v>4657.5</v>
      </c>
      <c r="M110" s="61">
        <f>IF(I110&lt;&gt;"",H110*K110,"")</f>
        <v>11385</v>
      </c>
      <c r="N110" s="62">
        <f>IF(I110&lt;&gt;"",L110+M110,"")</f>
        <v>16042.5</v>
      </c>
    </row>
    <row r="111" spans="1:14" x14ac:dyDescent="0.3">
      <c r="A111" s="23"/>
      <c r="B111" s="36" t="str">
        <f>IF(I111&lt;&gt;"",1+MAX(A$1:$B110),"")</f>
        <v/>
      </c>
      <c r="C111" s="58"/>
      <c r="D111" s="58"/>
      <c r="E111" s="59"/>
      <c r="F111" s="39"/>
      <c r="G111" s="40"/>
      <c r="H111" s="41"/>
      <c r="I111" s="60"/>
      <c r="J111" s="43"/>
      <c r="K111" s="43"/>
      <c r="L111" s="61"/>
      <c r="M111" s="61"/>
      <c r="N111" s="62"/>
    </row>
    <row r="112" spans="1:14" x14ac:dyDescent="0.3">
      <c r="A112" s="23"/>
      <c r="B112" s="36" t="str">
        <f>IF(I112&lt;&gt;"",1+MAX(A$1:$B111),"")</f>
        <v/>
      </c>
      <c r="C112" s="37"/>
      <c r="D112" s="38"/>
      <c r="E112" s="38" t="s">
        <v>150</v>
      </c>
      <c r="F112" s="39"/>
      <c r="G112" s="40"/>
      <c r="H112" s="41"/>
      <c r="I112" s="42"/>
      <c r="J112" s="43"/>
      <c r="K112" s="43"/>
      <c r="L112" s="44"/>
      <c r="M112" s="44"/>
      <c r="N112" s="45"/>
    </row>
    <row r="113" spans="1:14" ht="30.75" customHeight="1" x14ac:dyDescent="0.3">
      <c r="A113" s="23"/>
      <c r="B113" s="36">
        <f>IF(I113&lt;&gt;"",1+MAX(A$1:$B112),"")</f>
        <v>51</v>
      </c>
      <c r="C113" s="63" t="s">
        <v>151</v>
      </c>
      <c r="D113" s="60">
        <v>6</v>
      </c>
      <c r="E113" s="57" t="s">
        <v>152</v>
      </c>
      <c r="F113" s="78">
        <v>7100</v>
      </c>
      <c r="G113" s="64">
        <v>0</v>
      </c>
      <c r="H113" s="78">
        <f>F113*(1+G113)</f>
        <v>7100</v>
      </c>
      <c r="I113" s="65" t="s">
        <v>147</v>
      </c>
      <c r="J113" s="43">
        <v>0.55000000000000004</v>
      </c>
      <c r="K113" s="43">
        <v>0.6</v>
      </c>
      <c r="L113" s="61">
        <f>IF(I113&lt;&gt;"",H113*J113,"")</f>
        <v>3905.0000000000005</v>
      </c>
      <c r="M113" s="61">
        <f>IF(I113&lt;&gt;"",H113*K113,"")</f>
        <v>4260</v>
      </c>
      <c r="N113" s="62">
        <f>IF(I113&lt;&gt;"",L113+M113,"")</f>
        <v>8165</v>
      </c>
    </row>
    <row r="114" spans="1:14" ht="30.75" customHeight="1" thickBot="1" x14ac:dyDescent="0.35">
      <c r="A114" s="23"/>
      <c r="B114" s="36">
        <f>IF(I114&lt;&gt;"",1+MAX(A$1:$B113),"")</f>
        <v>52</v>
      </c>
      <c r="C114" s="63" t="s">
        <v>151</v>
      </c>
      <c r="D114" s="60">
        <v>6</v>
      </c>
      <c r="E114" s="57" t="s">
        <v>153</v>
      </c>
      <c r="F114" s="78">
        <v>2400</v>
      </c>
      <c r="G114" s="64">
        <v>0</v>
      </c>
      <c r="H114" s="78">
        <f>F114*(1+G114)</f>
        <v>2400</v>
      </c>
      <c r="I114" s="65" t="s">
        <v>147</v>
      </c>
      <c r="J114" s="43">
        <v>0.55000000000000004</v>
      </c>
      <c r="K114" s="43">
        <v>0.6</v>
      </c>
      <c r="L114" s="61">
        <f>IF(I114&lt;&gt;"",H114*J114,"")</f>
        <v>1320</v>
      </c>
      <c r="M114" s="61">
        <f>IF(I114&lt;&gt;"",H114*K114,"")</f>
        <v>1440</v>
      </c>
      <c r="N114" s="62">
        <f>IF(I114&lt;&gt;"",L114+M114,"")</f>
        <v>2760</v>
      </c>
    </row>
    <row r="115" spans="1:14" ht="15" customHeight="1" x14ac:dyDescent="0.3">
      <c r="A115" s="23"/>
      <c r="B115" s="46">
        <f>IF(I115&lt;&gt;"",1+MAX(A$1:$B114),"")</f>
        <v>53</v>
      </c>
      <c r="C115" s="47" t="s">
        <v>154</v>
      </c>
      <c r="D115" s="48">
        <v>6</v>
      </c>
      <c r="E115" s="49" t="s">
        <v>155</v>
      </c>
      <c r="F115" s="50">
        <v>1</v>
      </c>
      <c r="G115" s="51">
        <v>0</v>
      </c>
      <c r="H115" s="52">
        <f>F115*(1+G115)</f>
        <v>1</v>
      </c>
      <c r="I115" s="53" t="s">
        <v>25</v>
      </c>
      <c r="J115" s="54">
        <v>3500</v>
      </c>
      <c r="K115" s="54">
        <v>1500</v>
      </c>
      <c r="L115" s="55">
        <f>IF(I115&lt;&gt;"",H115*J115,"")</f>
        <v>3500</v>
      </c>
      <c r="M115" s="55">
        <f>IF(I115&lt;&gt;"",H115*K115,"")</f>
        <v>1500</v>
      </c>
      <c r="N115" s="56">
        <f>IF(I115&lt;&gt;"",L115+M115,"")</f>
        <v>5000</v>
      </c>
    </row>
    <row r="116" spans="1:14" x14ac:dyDescent="0.3">
      <c r="A116" s="23"/>
      <c r="B116" s="36" t="str">
        <f>IF(I116&lt;&gt;"",1+MAX(A$1:$B115),"")</f>
        <v/>
      </c>
      <c r="C116" s="58"/>
      <c r="D116" s="58"/>
      <c r="E116" s="59"/>
      <c r="F116" s="39"/>
      <c r="G116" s="40"/>
      <c r="H116" s="41"/>
      <c r="I116" s="60"/>
      <c r="J116" s="43"/>
      <c r="K116" s="43"/>
      <c r="L116" s="61"/>
      <c r="M116" s="61"/>
      <c r="N116" s="62"/>
    </row>
    <row r="117" spans="1:14" ht="16.2" thickBot="1" x14ac:dyDescent="0.35">
      <c r="A117" s="23"/>
      <c r="B117" s="36" t="str">
        <f>IF(I117&lt;&gt;"",1+MAX(A$1:$B116),"")</f>
        <v/>
      </c>
      <c r="C117" s="37"/>
      <c r="D117" s="38"/>
      <c r="E117" s="38" t="s">
        <v>156</v>
      </c>
      <c r="F117" s="39"/>
      <c r="G117" s="40"/>
      <c r="H117" s="41"/>
      <c r="I117" s="42"/>
      <c r="J117" s="43"/>
      <c r="K117" s="43"/>
      <c r="L117" s="44"/>
      <c r="M117" s="44"/>
      <c r="N117" s="45"/>
    </row>
    <row r="118" spans="1:14" ht="30.75" customHeight="1" x14ac:dyDescent="0.3">
      <c r="A118" s="23"/>
      <c r="B118" s="46">
        <f>IF(I118&lt;&gt;"",1+MAX(A$1:$B117),"")</f>
        <v>54</v>
      </c>
      <c r="C118" s="47" t="s">
        <v>157</v>
      </c>
      <c r="D118" s="48">
        <v>6</v>
      </c>
      <c r="E118" s="49" t="s">
        <v>158</v>
      </c>
      <c r="F118" s="50">
        <v>1</v>
      </c>
      <c r="G118" s="51">
        <v>0</v>
      </c>
      <c r="H118" s="52">
        <f>F118*(1+G118)</f>
        <v>1</v>
      </c>
      <c r="I118" s="53" t="s">
        <v>25</v>
      </c>
      <c r="J118" s="54">
        <v>3500</v>
      </c>
      <c r="K118" s="54">
        <v>2000</v>
      </c>
      <c r="L118" s="55">
        <f>IF(I118&lt;&gt;"",H118*J118,"")</f>
        <v>3500</v>
      </c>
      <c r="M118" s="55">
        <f>IF(I118&lt;&gt;"",H118*K118,"")</f>
        <v>2000</v>
      </c>
      <c r="N118" s="56">
        <f>IF(I118&lt;&gt;"",L118+M118,"")</f>
        <v>5500</v>
      </c>
    </row>
    <row r="119" spans="1:14" x14ac:dyDescent="0.3">
      <c r="A119" s="23"/>
      <c r="B119" s="36" t="str">
        <f>IF(I119&lt;&gt;"",1+MAX(A$1:$B118),"")</f>
        <v/>
      </c>
      <c r="C119" s="58"/>
      <c r="D119" s="58"/>
      <c r="E119" s="59"/>
      <c r="F119" s="39"/>
      <c r="G119" s="40"/>
      <c r="H119" s="41"/>
      <c r="I119" s="60"/>
      <c r="J119" s="43"/>
      <c r="K119" s="43"/>
      <c r="L119" s="61"/>
      <c r="M119" s="61"/>
      <c r="N119" s="62"/>
    </row>
    <row r="120" spans="1:14" x14ac:dyDescent="0.3">
      <c r="A120" s="23"/>
      <c r="B120" s="36" t="str">
        <f>IF(I120&lt;&gt;"",1+MAX(A$1:$B119),"")</f>
        <v/>
      </c>
      <c r="C120" s="66"/>
      <c r="D120" s="60"/>
      <c r="E120" s="67" t="s">
        <v>3</v>
      </c>
      <c r="F120" s="68"/>
      <c r="G120" s="68"/>
      <c r="H120" s="39"/>
      <c r="I120" s="68"/>
      <c r="J120" s="69"/>
      <c r="K120" s="69"/>
      <c r="L120" s="70">
        <f>SUM(L104:L119)</f>
        <v>30796.314000000002</v>
      </c>
      <c r="M120" s="70">
        <f>SUM(M104:M119)</f>
        <v>30157.010000000002</v>
      </c>
      <c r="N120" s="71">
        <f>SUM(N104:N119)</f>
        <v>60953.324000000008</v>
      </c>
    </row>
    <row r="121" spans="1:14" ht="15" customHeight="1" x14ac:dyDescent="0.3">
      <c r="A121" s="23"/>
      <c r="B121" s="36" t="str">
        <f>IF(I121&lt;&gt;"",1+MAX(A$1:$B120),"")</f>
        <v/>
      </c>
      <c r="C121" s="72"/>
      <c r="D121" s="73">
        <v>7</v>
      </c>
      <c r="E121" s="74" t="s">
        <v>159</v>
      </c>
      <c r="F121" s="75"/>
      <c r="G121" s="75"/>
      <c r="H121" s="75"/>
      <c r="I121" s="75"/>
      <c r="J121" s="76"/>
      <c r="K121" s="76"/>
      <c r="L121" s="75"/>
      <c r="M121" s="75"/>
      <c r="N121" s="77"/>
    </row>
    <row r="122" spans="1:14" x14ac:dyDescent="0.3">
      <c r="A122" s="23"/>
      <c r="B122" s="36" t="str">
        <f>IF(I122&lt;&gt;"",1+MAX(A$1:$B121),"")</f>
        <v/>
      </c>
      <c r="C122" s="37"/>
      <c r="D122" s="38"/>
      <c r="E122" s="38" t="s">
        <v>160</v>
      </c>
      <c r="F122" s="39"/>
      <c r="G122" s="40"/>
      <c r="H122" s="41"/>
      <c r="I122" s="42"/>
      <c r="J122" s="43"/>
      <c r="K122" s="43"/>
      <c r="L122" s="44"/>
      <c r="M122" s="44"/>
      <c r="N122" s="45"/>
    </row>
    <row r="123" spans="1:14" ht="46.5" customHeight="1" x14ac:dyDescent="0.3">
      <c r="A123" s="23"/>
      <c r="B123" s="36">
        <f>IF(I123&lt;&gt;"",1+MAX(A$1:$B122),"")</f>
        <v>55</v>
      </c>
      <c r="C123" s="63" t="s">
        <v>161</v>
      </c>
      <c r="D123" s="60">
        <v>7</v>
      </c>
      <c r="E123" s="57" t="s">
        <v>162</v>
      </c>
      <c r="F123" s="78">
        <v>2</v>
      </c>
      <c r="G123" s="64">
        <v>0</v>
      </c>
      <c r="H123" s="79">
        <f>F123*(1+G123)</f>
        <v>2</v>
      </c>
      <c r="I123" s="65" t="s">
        <v>78</v>
      </c>
      <c r="J123" s="43">
        <v>650</v>
      </c>
      <c r="K123" s="43">
        <v>6200</v>
      </c>
      <c r="L123" s="61">
        <f>IF(I123&lt;&gt;"",H123*J123,"")</f>
        <v>1300</v>
      </c>
      <c r="M123" s="61">
        <f>IF(I123&lt;&gt;"",H123*K123,"")</f>
        <v>12400</v>
      </c>
      <c r="N123" s="62">
        <f>IF(I123&lt;&gt;"",L123+M123,"")</f>
        <v>13700</v>
      </c>
    </row>
    <row r="124" spans="1:14" ht="30.75" customHeight="1" x14ac:dyDescent="0.3">
      <c r="A124" s="23"/>
      <c r="B124" s="36">
        <f>IF(I124&lt;&gt;"",1+MAX(A$1:$B123),"")</f>
        <v>56</v>
      </c>
      <c r="C124" s="63" t="s">
        <v>163</v>
      </c>
      <c r="D124" s="60">
        <v>7</v>
      </c>
      <c r="E124" s="57" t="s">
        <v>164</v>
      </c>
      <c r="F124" s="78">
        <v>2</v>
      </c>
      <c r="G124" s="64">
        <v>0</v>
      </c>
      <c r="H124" s="79">
        <f>F124*(1+G124)</f>
        <v>2</v>
      </c>
      <c r="I124" s="65" t="s">
        <v>78</v>
      </c>
      <c r="J124" s="43">
        <v>350</v>
      </c>
      <c r="K124" s="43">
        <v>3800</v>
      </c>
      <c r="L124" s="61">
        <f>IF(I124&lt;&gt;"",H124*J124,"")</f>
        <v>700</v>
      </c>
      <c r="M124" s="61">
        <f>IF(I124&lt;&gt;"",H124*K124,"")</f>
        <v>7600</v>
      </c>
      <c r="N124" s="62">
        <f>IF(I124&lt;&gt;"",L124+M124,"")</f>
        <v>8300</v>
      </c>
    </row>
    <row r="125" spans="1:14" ht="15" customHeight="1" x14ac:dyDescent="0.3">
      <c r="A125" s="23"/>
      <c r="B125" s="36">
        <f>IF(I125&lt;&gt;"",1+MAX(A$1:$B124),"")</f>
        <v>57</v>
      </c>
      <c r="C125" s="63" t="s">
        <v>165</v>
      </c>
      <c r="D125" s="60">
        <v>7</v>
      </c>
      <c r="E125" s="57" t="s">
        <v>166</v>
      </c>
      <c r="F125" s="78">
        <v>1</v>
      </c>
      <c r="G125" s="64">
        <v>0</v>
      </c>
      <c r="H125" s="79">
        <f>F125*(1+G125)</f>
        <v>1</v>
      </c>
      <c r="I125" s="65" t="s">
        <v>78</v>
      </c>
      <c r="J125" s="43">
        <v>0</v>
      </c>
      <c r="K125" s="43">
        <v>950</v>
      </c>
      <c r="L125" s="61">
        <f>IF(I125&lt;&gt;"",H125*J125,"")</f>
        <v>0</v>
      </c>
      <c r="M125" s="61">
        <f>IF(I125&lt;&gt;"",H125*K125,"")</f>
        <v>950</v>
      </c>
      <c r="N125" s="62">
        <f>IF(I125&lt;&gt;"",L125+M125,"")</f>
        <v>950</v>
      </c>
    </row>
    <row r="126" spans="1:14" ht="15" customHeight="1" x14ac:dyDescent="0.3">
      <c r="A126" s="23"/>
      <c r="B126" s="36">
        <f>IF(I126&lt;&gt;"",1+MAX(A$1:$B125),"")</f>
        <v>58</v>
      </c>
      <c r="C126" s="63" t="s">
        <v>165</v>
      </c>
      <c r="D126" s="60">
        <v>7</v>
      </c>
      <c r="E126" s="57" t="s">
        <v>167</v>
      </c>
      <c r="F126" s="78">
        <v>2</v>
      </c>
      <c r="G126" s="64">
        <v>0</v>
      </c>
      <c r="H126" s="79">
        <f>F126*(1+G126)</f>
        <v>2</v>
      </c>
      <c r="I126" s="65" t="s">
        <v>78</v>
      </c>
      <c r="J126" s="43">
        <v>0</v>
      </c>
      <c r="K126" s="43">
        <v>850</v>
      </c>
      <c r="L126" s="61">
        <f>IF(I126&lt;&gt;"",H126*J126,"")</f>
        <v>0</v>
      </c>
      <c r="M126" s="61">
        <f>IF(I126&lt;&gt;"",H126*K126,"")</f>
        <v>1700</v>
      </c>
      <c r="N126" s="62">
        <f>IF(I126&lt;&gt;"",L126+M126,"")</f>
        <v>1700</v>
      </c>
    </row>
    <row r="127" spans="1:14" x14ac:dyDescent="0.3">
      <c r="A127" s="23"/>
      <c r="B127" s="36" t="str">
        <f>IF(I127&lt;&gt;"",1+MAX(A$1:$B126),"")</f>
        <v/>
      </c>
      <c r="C127" s="58"/>
      <c r="D127" s="58"/>
      <c r="E127" s="59"/>
      <c r="F127" s="39"/>
      <c r="G127" s="40"/>
      <c r="H127" s="41"/>
      <c r="I127" s="60"/>
      <c r="J127" s="43"/>
      <c r="K127" s="43"/>
      <c r="L127" s="61"/>
      <c r="M127" s="61"/>
      <c r="N127" s="62"/>
    </row>
    <row r="128" spans="1:14" x14ac:dyDescent="0.3">
      <c r="A128" s="23"/>
      <c r="B128" s="36" t="str">
        <f>IF(I128&lt;&gt;"",1+MAX(A$1:$B127),"")</f>
        <v/>
      </c>
      <c r="C128" s="37"/>
      <c r="D128" s="38"/>
      <c r="E128" s="38" t="s">
        <v>168</v>
      </c>
      <c r="F128" s="39"/>
      <c r="G128" s="40"/>
      <c r="H128" s="41"/>
      <c r="I128" s="42"/>
      <c r="J128" s="43"/>
      <c r="K128" s="43"/>
      <c r="L128" s="44"/>
      <c r="M128" s="44"/>
      <c r="N128" s="45"/>
    </row>
    <row r="129" spans="1:14" ht="78" customHeight="1" x14ac:dyDescent="0.3">
      <c r="A129" s="23"/>
      <c r="B129" s="36">
        <f>IF(I129&lt;&gt;"",1+MAX(A$1:$B128),"")</f>
        <v>59</v>
      </c>
      <c r="C129" s="63" t="s">
        <v>169</v>
      </c>
      <c r="D129" s="60">
        <v>7</v>
      </c>
      <c r="E129" s="57" t="s">
        <v>170</v>
      </c>
      <c r="F129" s="78">
        <v>7</v>
      </c>
      <c r="G129" s="64">
        <v>0</v>
      </c>
      <c r="H129" s="78">
        <f>F129*(1+G129)</f>
        <v>7</v>
      </c>
      <c r="I129" s="65" t="s">
        <v>78</v>
      </c>
      <c r="J129" s="43">
        <v>25</v>
      </c>
      <c r="K129" s="43">
        <v>550</v>
      </c>
      <c r="L129" s="61">
        <f>IF(I129&lt;&gt;"",H129*J129,"")</f>
        <v>175</v>
      </c>
      <c r="M129" s="61">
        <f>IF(I129&lt;&gt;"",H129*K129,"")</f>
        <v>3850</v>
      </c>
      <c r="N129" s="62">
        <f>IF(I129&lt;&gt;"",L129+M129,"")</f>
        <v>4025</v>
      </c>
    </row>
    <row r="130" spans="1:14" ht="15" customHeight="1" x14ac:dyDescent="0.3">
      <c r="A130" s="23"/>
      <c r="B130" s="36">
        <f>IF(I130&lt;&gt;"",1+MAX(A$1:$B129),"")</f>
        <v>60</v>
      </c>
      <c r="C130" s="63" t="s">
        <v>171</v>
      </c>
      <c r="D130" s="60">
        <v>7</v>
      </c>
      <c r="E130" s="57" t="s">
        <v>172</v>
      </c>
      <c r="F130" s="78">
        <v>7</v>
      </c>
      <c r="G130" s="64">
        <v>0</v>
      </c>
      <c r="H130" s="78">
        <f>F130*(1+G130)</f>
        <v>7</v>
      </c>
      <c r="I130" s="65" t="s">
        <v>173</v>
      </c>
      <c r="J130" s="43">
        <v>65</v>
      </c>
      <c r="K130" s="43">
        <v>145</v>
      </c>
      <c r="L130" s="61">
        <f>IF(I130&lt;&gt;"",H130*J130,"")</f>
        <v>455</v>
      </c>
      <c r="M130" s="61">
        <f>IF(I130&lt;&gt;"",H130*K130,"")</f>
        <v>1015</v>
      </c>
      <c r="N130" s="62">
        <f>IF(I130&lt;&gt;"",L130+M130,"")</f>
        <v>1470</v>
      </c>
    </row>
    <row r="131" spans="1:14" ht="30.75" customHeight="1" x14ac:dyDescent="0.3">
      <c r="A131" s="23"/>
      <c r="B131" s="36">
        <f>IF(I131&lt;&gt;"",1+MAX(A$1:$B130),"")</f>
        <v>61</v>
      </c>
      <c r="C131" s="63" t="s">
        <v>174</v>
      </c>
      <c r="D131" s="60">
        <v>7</v>
      </c>
      <c r="E131" s="57" t="s">
        <v>175</v>
      </c>
      <c r="F131" s="78">
        <v>4</v>
      </c>
      <c r="G131" s="64">
        <v>0</v>
      </c>
      <c r="H131" s="79">
        <f>F131*(1+G131)</f>
        <v>4</v>
      </c>
      <c r="I131" s="65" t="s">
        <v>78</v>
      </c>
      <c r="J131" s="43">
        <v>45</v>
      </c>
      <c r="K131" s="43">
        <v>285</v>
      </c>
      <c r="L131" s="61">
        <f>IF(I131&lt;&gt;"",H131*J131,"")</f>
        <v>180</v>
      </c>
      <c r="M131" s="61">
        <f>IF(I131&lt;&gt;"",H131*K131,"")</f>
        <v>1140</v>
      </c>
      <c r="N131" s="62">
        <f>IF(I131&lt;&gt;"",L131+M131,"")</f>
        <v>1320</v>
      </c>
    </row>
    <row r="132" spans="1:14" ht="62.25" customHeight="1" x14ac:dyDescent="0.3">
      <c r="A132" s="23"/>
      <c r="B132" s="36">
        <f>IF(I132&lt;&gt;"",1+MAX(A$1:$B131),"")</f>
        <v>62</v>
      </c>
      <c r="C132" s="63" t="s">
        <v>176</v>
      </c>
      <c r="D132" s="60">
        <v>7</v>
      </c>
      <c r="E132" s="57" t="s">
        <v>177</v>
      </c>
      <c r="F132" s="78">
        <v>2</v>
      </c>
      <c r="G132" s="64">
        <v>0</v>
      </c>
      <c r="H132" s="79">
        <f>F132*(1+G132)</f>
        <v>2</v>
      </c>
      <c r="I132" s="65" t="s">
        <v>78</v>
      </c>
      <c r="J132" s="43">
        <v>350</v>
      </c>
      <c r="K132" s="43">
        <v>4200</v>
      </c>
      <c r="L132" s="61">
        <f>IF(I132&lt;&gt;"",H132*J132,"")</f>
        <v>700</v>
      </c>
      <c r="M132" s="61">
        <f>IF(I132&lt;&gt;"",H132*K132,"")</f>
        <v>8400</v>
      </c>
      <c r="N132" s="62">
        <f>IF(I132&lt;&gt;"",L132+M132,"")</f>
        <v>9100</v>
      </c>
    </row>
    <row r="133" spans="1:14" x14ac:dyDescent="0.3">
      <c r="A133" s="23"/>
      <c r="B133" s="36" t="str">
        <f>IF(I133&lt;&gt;"",1+MAX(A$1:$B132),"")</f>
        <v/>
      </c>
      <c r="C133" s="58"/>
      <c r="D133" s="58"/>
      <c r="E133" s="59"/>
      <c r="F133" s="39"/>
      <c r="G133" s="40"/>
      <c r="H133" s="41"/>
      <c r="I133" s="60"/>
      <c r="J133" s="43"/>
      <c r="K133" s="43"/>
      <c r="L133" s="61"/>
      <c r="M133" s="61"/>
      <c r="N133" s="62"/>
    </row>
    <row r="134" spans="1:14" x14ac:dyDescent="0.3">
      <c r="A134" s="23"/>
      <c r="B134" s="36" t="str">
        <f>IF(I134&lt;&gt;"",1+MAX(A$1:$B133),"")</f>
        <v/>
      </c>
      <c r="C134" s="37"/>
      <c r="D134" s="38"/>
      <c r="E134" s="38" t="s">
        <v>178</v>
      </c>
      <c r="F134" s="39"/>
      <c r="G134" s="40"/>
      <c r="H134" s="41"/>
      <c r="I134" s="42"/>
      <c r="J134" s="43"/>
      <c r="K134" s="43"/>
      <c r="L134" s="44"/>
      <c r="M134" s="44"/>
      <c r="N134" s="45"/>
    </row>
    <row r="135" spans="1:14" ht="62.25" customHeight="1" x14ac:dyDescent="0.3">
      <c r="A135" s="23"/>
      <c r="B135" s="36">
        <f>IF(I135&lt;&gt;"",1+MAX(A$1:$B134),"")</f>
        <v>63</v>
      </c>
      <c r="C135" s="63" t="s">
        <v>179</v>
      </c>
      <c r="D135" s="60">
        <v>7</v>
      </c>
      <c r="E135" s="57" t="s">
        <v>180</v>
      </c>
      <c r="F135" s="78">
        <v>1</v>
      </c>
      <c r="G135" s="64">
        <v>0</v>
      </c>
      <c r="H135" s="79">
        <f t="shared" ref="H135:H141" si="4">F135*(1+G135)</f>
        <v>1</v>
      </c>
      <c r="I135" s="65" t="s">
        <v>78</v>
      </c>
      <c r="J135" s="43">
        <v>650</v>
      </c>
      <c r="K135" s="43">
        <v>1450</v>
      </c>
      <c r="L135" s="61">
        <f t="shared" ref="L135:L141" si="5">IF(I135&lt;&gt;"",H135*J135,"")</f>
        <v>650</v>
      </c>
      <c r="M135" s="61">
        <f t="shared" ref="M135:M141" si="6">IF(I135&lt;&gt;"",H135*K135,"")</f>
        <v>1450</v>
      </c>
      <c r="N135" s="62">
        <f t="shared" ref="N135:N141" si="7">IF(I135&lt;&gt;"",L135+M135,"")</f>
        <v>2100</v>
      </c>
    </row>
    <row r="136" spans="1:14" ht="30.75" customHeight="1" x14ac:dyDescent="0.3">
      <c r="A136" s="23"/>
      <c r="B136" s="36">
        <f>IF(I136&lt;&gt;"",1+MAX(A$1:$B135),"")</f>
        <v>64</v>
      </c>
      <c r="C136" s="63" t="s">
        <v>181</v>
      </c>
      <c r="D136" s="60">
        <v>7</v>
      </c>
      <c r="E136" s="57" t="s">
        <v>182</v>
      </c>
      <c r="F136" s="78">
        <v>30</v>
      </c>
      <c r="G136" s="64">
        <v>0.1</v>
      </c>
      <c r="H136" s="78">
        <f t="shared" si="4"/>
        <v>33</v>
      </c>
      <c r="I136" s="65" t="s">
        <v>75</v>
      </c>
      <c r="J136" s="43">
        <v>18</v>
      </c>
      <c r="K136" s="43">
        <v>12</v>
      </c>
      <c r="L136" s="61">
        <f t="shared" si="5"/>
        <v>594</v>
      </c>
      <c r="M136" s="61">
        <f t="shared" si="6"/>
        <v>396</v>
      </c>
      <c r="N136" s="62">
        <f t="shared" si="7"/>
        <v>990</v>
      </c>
    </row>
    <row r="137" spans="1:14" ht="15" customHeight="1" x14ac:dyDescent="0.3">
      <c r="A137" s="23"/>
      <c r="B137" s="36">
        <f>IF(I137&lt;&gt;"",1+MAX(A$1:$B136),"")</f>
        <v>65</v>
      </c>
      <c r="C137" s="63" t="s">
        <v>183</v>
      </c>
      <c r="D137" s="60">
        <v>7</v>
      </c>
      <c r="E137" s="57" t="s">
        <v>184</v>
      </c>
      <c r="F137" s="78">
        <v>17</v>
      </c>
      <c r="G137" s="64">
        <v>0</v>
      </c>
      <c r="H137" s="78">
        <f t="shared" si="4"/>
        <v>17</v>
      </c>
      <c r="I137" s="65" t="s">
        <v>78</v>
      </c>
      <c r="J137" s="43">
        <v>45</v>
      </c>
      <c r="K137" s="43">
        <v>145</v>
      </c>
      <c r="L137" s="61">
        <f t="shared" si="5"/>
        <v>765</v>
      </c>
      <c r="M137" s="61">
        <f t="shared" si="6"/>
        <v>2465</v>
      </c>
      <c r="N137" s="62">
        <f t="shared" si="7"/>
        <v>3230</v>
      </c>
    </row>
    <row r="138" spans="1:14" ht="62.25" customHeight="1" x14ac:dyDescent="0.3">
      <c r="A138" s="23"/>
      <c r="B138" s="36">
        <f>IF(I138&lt;&gt;"",1+MAX(A$1:$B137),"")</f>
        <v>66</v>
      </c>
      <c r="C138" s="63" t="s">
        <v>185</v>
      </c>
      <c r="D138" s="60">
        <v>7</v>
      </c>
      <c r="E138" s="57" t="s">
        <v>186</v>
      </c>
      <c r="F138" s="78">
        <v>2</v>
      </c>
      <c r="G138" s="64">
        <v>0</v>
      </c>
      <c r="H138" s="78">
        <f t="shared" si="4"/>
        <v>2</v>
      </c>
      <c r="I138" s="65" t="s">
        <v>78</v>
      </c>
      <c r="J138" s="43">
        <v>120</v>
      </c>
      <c r="K138" s="43">
        <v>950</v>
      </c>
      <c r="L138" s="61">
        <f t="shared" si="5"/>
        <v>240</v>
      </c>
      <c r="M138" s="61">
        <f t="shared" si="6"/>
        <v>1900</v>
      </c>
      <c r="N138" s="62">
        <f t="shared" si="7"/>
        <v>2140</v>
      </c>
    </row>
    <row r="139" spans="1:14" ht="46.5" customHeight="1" x14ac:dyDescent="0.3">
      <c r="A139" s="23"/>
      <c r="B139" s="36">
        <f>IF(I139&lt;&gt;"",1+MAX(A$1:$B138),"")</f>
        <v>67</v>
      </c>
      <c r="C139" s="63" t="s">
        <v>187</v>
      </c>
      <c r="D139" s="60">
        <v>7</v>
      </c>
      <c r="E139" s="57" t="s">
        <v>188</v>
      </c>
      <c r="F139" s="78">
        <v>1</v>
      </c>
      <c r="G139" s="64">
        <v>0</v>
      </c>
      <c r="H139" s="79">
        <f t="shared" si="4"/>
        <v>1</v>
      </c>
      <c r="I139" s="65" t="s">
        <v>78</v>
      </c>
      <c r="J139" s="43">
        <v>85</v>
      </c>
      <c r="K139" s="43">
        <v>425</v>
      </c>
      <c r="L139" s="61">
        <f t="shared" si="5"/>
        <v>85</v>
      </c>
      <c r="M139" s="61">
        <f t="shared" si="6"/>
        <v>425</v>
      </c>
      <c r="N139" s="62">
        <f t="shared" si="7"/>
        <v>510</v>
      </c>
    </row>
    <row r="140" spans="1:14" ht="30.75" customHeight="1" x14ac:dyDescent="0.3">
      <c r="A140" s="23"/>
      <c r="B140" s="36">
        <f>IF(I140&lt;&gt;"",1+MAX(A$1:$B139),"")</f>
        <v>68</v>
      </c>
      <c r="C140" s="63" t="s">
        <v>183</v>
      </c>
      <c r="D140" s="60">
        <v>7</v>
      </c>
      <c r="E140" s="57" t="s">
        <v>189</v>
      </c>
      <c r="F140" s="78">
        <v>1</v>
      </c>
      <c r="G140" s="64">
        <v>0</v>
      </c>
      <c r="H140" s="79">
        <f t="shared" si="4"/>
        <v>1</v>
      </c>
      <c r="I140" s="65" t="s">
        <v>173</v>
      </c>
      <c r="J140" s="43">
        <v>200</v>
      </c>
      <c r="K140" s="43">
        <v>1350</v>
      </c>
      <c r="L140" s="61">
        <f t="shared" si="5"/>
        <v>200</v>
      </c>
      <c r="M140" s="61">
        <f t="shared" si="6"/>
        <v>1350</v>
      </c>
      <c r="N140" s="62">
        <f t="shared" si="7"/>
        <v>1550</v>
      </c>
    </row>
    <row r="141" spans="1:14" ht="62.25" customHeight="1" x14ac:dyDescent="0.3">
      <c r="A141" s="23"/>
      <c r="B141" s="36">
        <f>IF(I141&lt;&gt;"",1+MAX(A$1:$B140),"")</f>
        <v>69</v>
      </c>
      <c r="C141" s="63" t="s">
        <v>190</v>
      </c>
      <c r="D141" s="60">
        <v>7</v>
      </c>
      <c r="E141" s="57" t="s">
        <v>191</v>
      </c>
      <c r="F141" s="78">
        <v>1</v>
      </c>
      <c r="G141" s="64">
        <v>0</v>
      </c>
      <c r="H141" s="78">
        <f t="shared" si="4"/>
        <v>1</v>
      </c>
      <c r="I141" s="65" t="s">
        <v>78</v>
      </c>
      <c r="J141" s="43">
        <v>45</v>
      </c>
      <c r="K141" s="43">
        <v>225</v>
      </c>
      <c r="L141" s="61">
        <f t="shared" si="5"/>
        <v>45</v>
      </c>
      <c r="M141" s="61">
        <f t="shared" si="6"/>
        <v>225</v>
      </c>
      <c r="N141" s="62">
        <f t="shared" si="7"/>
        <v>270</v>
      </c>
    </row>
    <row r="142" spans="1:14" x14ac:dyDescent="0.3">
      <c r="A142" s="23"/>
      <c r="B142" s="36" t="str">
        <f>IF(I142&lt;&gt;"",1+MAX(A$1:$B141),"")</f>
        <v/>
      </c>
      <c r="C142" s="58"/>
      <c r="D142" s="58"/>
      <c r="E142" s="59"/>
      <c r="F142" s="39"/>
      <c r="G142" s="40"/>
      <c r="H142" s="41"/>
      <c r="I142" s="60"/>
      <c r="J142" s="43"/>
      <c r="K142" s="43"/>
      <c r="L142" s="61"/>
      <c r="M142" s="61"/>
      <c r="N142" s="62"/>
    </row>
    <row r="143" spans="1:14" x14ac:dyDescent="0.3">
      <c r="A143" s="23"/>
      <c r="B143" s="36" t="str">
        <f>IF(I143&lt;&gt;"",1+MAX(A$1:$B142),"")</f>
        <v/>
      </c>
      <c r="C143" s="37"/>
      <c r="D143" s="38"/>
      <c r="E143" s="38" t="s">
        <v>192</v>
      </c>
      <c r="F143" s="39"/>
      <c r="G143" s="40"/>
      <c r="H143" s="41"/>
      <c r="I143" s="42"/>
      <c r="J143" s="43"/>
      <c r="K143" s="43"/>
      <c r="L143" s="44"/>
      <c r="M143" s="44"/>
      <c r="N143" s="45"/>
    </row>
    <row r="144" spans="1:14" ht="30.75" customHeight="1" x14ac:dyDescent="0.3">
      <c r="A144" s="23"/>
      <c r="B144" s="36">
        <f>IF(I144&lt;&gt;"",1+MAX(A$1:$B143),"")</f>
        <v>70</v>
      </c>
      <c r="C144" s="63" t="s">
        <v>193</v>
      </c>
      <c r="D144" s="60">
        <v>7</v>
      </c>
      <c r="E144" s="57" t="s">
        <v>194</v>
      </c>
      <c r="F144" s="78">
        <v>25</v>
      </c>
      <c r="G144" s="64">
        <v>0.1</v>
      </c>
      <c r="H144" s="78">
        <f>F144*(1+G144)</f>
        <v>27.500000000000004</v>
      </c>
      <c r="I144" s="65" t="s">
        <v>75</v>
      </c>
      <c r="J144" s="43">
        <v>22</v>
      </c>
      <c r="K144" s="43">
        <v>14</v>
      </c>
      <c r="L144" s="61">
        <f>IF(I144&lt;&gt;"",H144*J144,"")</f>
        <v>605.00000000000011</v>
      </c>
      <c r="M144" s="61">
        <f>IF(I144&lt;&gt;"",H144*K144,"")</f>
        <v>385.00000000000006</v>
      </c>
      <c r="N144" s="62">
        <f>IF(I144&lt;&gt;"",L144+M144,"")</f>
        <v>990.00000000000023</v>
      </c>
    </row>
    <row r="145" spans="1:14" ht="62.25" customHeight="1" x14ac:dyDescent="0.3">
      <c r="A145" s="23"/>
      <c r="B145" s="36">
        <f>IF(I145&lt;&gt;"",1+MAX(A$1:$B144),"")</f>
        <v>71</v>
      </c>
      <c r="C145" s="63" t="s">
        <v>195</v>
      </c>
      <c r="D145" s="60">
        <v>7</v>
      </c>
      <c r="E145" s="78" t="s">
        <v>196</v>
      </c>
      <c r="F145" s="78">
        <v>30</v>
      </c>
      <c r="G145" s="64">
        <v>0.1</v>
      </c>
      <c r="H145" s="78">
        <f>F145*(1+G145)</f>
        <v>33</v>
      </c>
      <c r="I145" s="65" t="s">
        <v>75</v>
      </c>
      <c r="J145" s="43">
        <v>6</v>
      </c>
      <c r="K145" s="43">
        <v>3</v>
      </c>
      <c r="L145" s="61">
        <f>IF(I145&lt;&gt;"",H145*J145,"")</f>
        <v>198</v>
      </c>
      <c r="M145" s="61">
        <f>IF(I145&lt;&gt;"",H145*K145,"")</f>
        <v>99</v>
      </c>
      <c r="N145" s="62">
        <f>IF(I145&lt;&gt;"",L145+M145,"")</f>
        <v>297</v>
      </c>
    </row>
    <row r="146" spans="1:14" ht="62.25" customHeight="1" x14ac:dyDescent="0.3">
      <c r="A146" s="23"/>
      <c r="B146" s="36">
        <f>IF(I146&lt;&gt;"",1+MAX(A$1:$B145),"")</f>
        <v>72</v>
      </c>
      <c r="C146" s="63" t="s">
        <v>197</v>
      </c>
      <c r="D146" s="60">
        <v>7</v>
      </c>
      <c r="E146" s="57" t="s">
        <v>198</v>
      </c>
      <c r="F146" s="78">
        <v>10</v>
      </c>
      <c r="G146" s="64">
        <v>0</v>
      </c>
      <c r="H146" s="78">
        <f>F146*(1+G146)</f>
        <v>10</v>
      </c>
      <c r="I146" s="65" t="s">
        <v>78</v>
      </c>
      <c r="J146" s="43">
        <v>45</v>
      </c>
      <c r="K146" s="43">
        <v>65</v>
      </c>
      <c r="L146" s="61">
        <f>IF(I146&lt;&gt;"",H146*J146,"")</f>
        <v>450</v>
      </c>
      <c r="M146" s="61">
        <f>IF(I146&lt;&gt;"",H146*K146,"")</f>
        <v>650</v>
      </c>
      <c r="N146" s="62">
        <f>IF(I146&lt;&gt;"",L146+M146,"")</f>
        <v>1100</v>
      </c>
    </row>
    <row r="147" spans="1:14" x14ac:dyDescent="0.3">
      <c r="A147" s="23"/>
      <c r="B147" s="36" t="str">
        <f>IF(I147&lt;&gt;"",1+MAX(A$1:$B146),"")</f>
        <v/>
      </c>
      <c r="C147" s="58"/>
      <c r="D147" s="58"/>
      <c r="E147" s="59"/>
      <c r="F147" s="39"/>
      <c r="G147" s="40"/>
      <c r="H147" s="41"/>
      <c r="I147" s="60"/>
      <c r="J147" s="43"/>
      <c r="K147" s="43"/>
      <c r="L147" s="61"/>
      <c r="M147" s="61"/>
      <c r="N147" s="62"/>
    </row>
    <row r="148" spans="1:14" x14ac:dyDescent="0.3">
      <c r="A148" s="23"/>
      <c r="B148" s="36" t="str">
        <f>IF(I148&lt;&gt;"",1+MAX(A$1:$B147),"")</f>
        <v/>
      </c>
      <c r="C148" s="37"/>
      <c r="D148" s="38"/>
      <c r="E148" s="38" t="s">
        <v>199</v>
      </c>
      <c r="F148" s="39"/>
      <c r="G148" s="40"/>
      <c r="H148" s="41"/>
      <c r="I148" s="42"/>
      <c r="J148" s="43"/>
      <c r="K148" s="43"/>
      <c r="L148" s="44"/>
      <c r="M148" s="44"/>
      <c r="N148" s="45"/>
    </row>
    <row r="149" spans="1:14" ht="108.75" customHeight="1" x14ac:dyDescent="0.3">
      <c r="A149" s="23"/>
      <c r="B149" s="36">
        <f>IF(I149&lt;&gt;"",1+MAX(A$1:$B148),"")</f>
        <v>73</v>
      </c>
      <c r="C149" s="63" t="s">
        <v>200</v>
      </c>
      <c r="D149" s="60">
        <v>7</v>
      </c>
      <c r="E149" s="57" t="s">
        <v>201</v>
      </c>
      <c r="F149" s="78">
        <v>2</v>
      </c>
      <c r="G149" s="64">
        <v>0</v>
      </c>
      <c r="H149" s="79">
        <f>F149*(1+G149)</f>
        <v>2</v>
      </c>
      <c r="I149" s="65" t="s">
        <v>78</v>
      </c>
      <c r="J149" s="43">
        <v>750</v>
      </c>
      <c r="K149" s="43">
        <v>1650</v>
      </c>
      <c r="L149" s="61">
        <f>IF(I149&lt;&gt;"",H149*J149,"")</f>
        <v>1500</v>
      </c>
      <c r="M149" s="61">
        <f>IF(I149&lt;&gt;"",H149*K149,"")</f>
        <v>3300</v>
      </c>
      <c r="N149" s="62">
        <f>IF(I149&lt;&gt;"",L149+M149,"")</f>
        <v>4800</v>
      </c>
    </row>
    <row r="150" spans="1:14" x14ac:dyDescent="0.3">
      <c r="A150" s="23"/>
      <c r="B150" s="36" t="str">
        <f>IF(I150&lt;&gt;"",1+MAX(A$1:$B149),"")</f>
        <v/>
      </c>
      <c r="C150" s="58"/>
      <c r="D150" s="58"/>
      <c r="E150" s="59"/>
      <c r="F150" s="39"/>
      <c r="G150" s="40"/>
      <c r="H150" s="41"/>
      <c r="I150" s="60"/>
      <c r="J150" s="43"/>
      <c r="K150" s="43"/>
      <c r="L150" s="61"/>
      <c r="M150" s="61"/>
      <c r="N150" s="62"/>
    </row>
    <row r="151" spans="1:14" x14ac:dyDescent="0.3">
      <c r="A151" s="23"/>
      <c r="B151" s="36" t="str">
        <f>IF(I151&lt;&gt;"",1+MAX(A$1:$B150),"")</f>
        <v/>
      </c>
      <c r="C151" s="37"/>
      <c r="D151" s="38"/>
      <c r="E151" s="38" t="s">
        <v>202</v>
      </c>
      <c r="F151" s="39"/>
      <c r="G151" s="40"/>
      <c r="H151" s="41"/>
      <c r="I151" s="42"/>
      <c r="J151" s="43"/>
      <c r="K151" s="43"/>
      <c r="L151" s="44"/>
      <c r="M151" s="44"/>
      <c r="N151" s="45"/>
    </row>
    <row r="152" spans="1:14" ht="46.5" customHeight="1" x14ac:dyDescent="0.3">
      <c r="A152" s="23"/>
      <c r="B152" s="36">
        <f>IF(I152&lt;&gt;"",1+MAX(A$1:$B151),"")</f>
        <v>74</v>
      </c>
      <c r="C152" s="63" t="s">
        <v>203</v>
      </c>
      <c r="D152" s="60">
        <v>7</v>
      </c>
      <c r="E152" s="57" t="s">
        <v>204</v>
      </c>
      <c r="F152" s="78">
        <v>1</v>
      </c>
      <c r="G152" s="64">
        <v>0</v>
      </c>
      <c r="H152" s="79">
        <f>F152*(1+G152)</f>
        <v>1</v>
      </c>
      <c r="I152" s="65" t="s">
        <v>78</v>
      </c>
      <c r="J152" s="43">
        <v>650</v>
      </c>
      <c r="K152" s="43">
        <v>3600</v>
      </c>
      <c r="L152" s="61">
        <f>IF(I152&lt;&gt;"",H152*J152,"")</f>
        <v>650</v>
      </c>
      <c r="M152" s="61">
        <f>IF(I152&lt;&gt;"",H152*K152,"")</f>
        <v>3600</v>
      </c>
      <c r="N152" s="62">
        <f>IF(I152&lt;&gt;"",L152+M152,"")</f>
        <v>4250</v>
      </c>
    </row>
    <row r="153" spans="1:14" ht="78" customHeight="1" x14ac:dyDescent="0.3">
      <c r="A153" s="23"/>
      <c r="B153" s="36">
        <f>IF(I153&lt;&gt;"",1+MAX(A$1:$B152),"")</f>
        <v>75</v>
      </c>
      <c r="C153" s="63" t="s">
        <v>205</v>
      </c>
      <c r="D153" s="60">
        <v>7</v>
      </c>
      <c r="E153" s="57" t="s">
        <v>206</v>
      </c>
      <c r="F153" s="78">
        <v>1</v>
      </c>
      <c r="G153" s="64">
        <v>0</v>
      </c>
      <c r="H153" s="79">
        <f>F153*(1+G153)</f>
        <v>1</v>
      </c>
      <c r="I153" s="65" t="s">
        <v>78</v>
      </c>
      <c r="J153" s="43">
        <v>250</v>
      </c>
      <c r="K153" s="43">
        <v>4200</v>
      </c>
      <c r="L153" s="61">
        <f>IF(I153&lt;&gt;"",H153*J153,"")</f>
        <v>250</v>
      </c>
      <c r="M153" s="61">
        <f>IF(I153&lt;&gt;"",H153*K153,"")</f>
        <v>4200</v>
      </c>
      <c r="N153" s="62">
        <f>IF(I153&lt;&gt;"",L153+M153,"")</f>
        <v>4450</v>
      </c>
    </row>
    <row r="154" spans="1:14" x14ac:dyDescent="0.3">
      <c r="A154" s="23"/>
      <c r="B154" s="36" t="str">
        <f>IF(I154&lt;&gt;"",1+MAX(A$1:$B153),"")</f>
        <v/>
      </c>
      <c r="C154" s="58"/>
      <c r="D154" s="58"/>
      <c r="E154" s="59"/>
      <c r="F154" s="39"/>
      <c r="G154" s="40"/>
      <c r="H154" s="41"/>
      <c r="I154" s="60"/>
      <c r="J154" s="43"/>
      <c r="K154" s="43"/>
      <c r="L154" s="61"/>
      <c r="M154" s="61"/>
      <c r="N154" s="62"/>
    </row>
    <row r="155" spans="1:14" ht="16.2" thickBot="1" x14ac:dyDescent="0.35">
      <c r="A155" s="23"/>
      <c r="B155" s="36" t="str">
        <f>IF(I155&lt;&gt;"",1+MAX(A$1:$B154),"")</f>
        <v/>
      </c>
      <c r="C155" s="37"/>
      <c r="D155" s="38"/>
      <c r="E155" s="38" t="s">
        <v>207</v>
      </c>
      <c r="F155" s="39"/>
      <c r="G155" s="40"/>
      <c r="H155" s="41"/>
      <c r="I155" s="42"/>
      <c r="J155" s="43"/>
      <c r="K155" s="43"/>
      <c r="L155" s="44"/>
      <c r="M155" s="44"/>
      <c r="N155" s="45"/>
    </row>
    <row r="156" spans="1:14" ht="30.75" customHeight="1" x14ac:dyDescent="0.3">
      <c r="A156" s="23"/>
      <c r="B156" s="46">
        <f>IF(I156&lt;&gt;"",1+MAX(A$1:$B155),"")</f>
        <v>76</v>
      </c>
      <c r="C156" s="47" t="s">
        <v>208</v>
      </c>
      <c r="D156" s="48">
        <v>7</v>
      </c>
      <c r="E156" s="49" t="s">
        <v>209</v>
      </c>
      <c r="F156" s="50">
        <v>1</v>
      </c>
      <c r="G156" s="51">
        <v>0</v>
      </c>
      <c r="H156" s="52">
        <f>F156*(1+G156)</f>
        <v>1</v>
      </c>
      <c r="I156" s="53" t="s">
        <v>25</v>
      </c>
      <c r="J156" s="54">
        <v>6500</v>
      </c>
      <c r="K156" s="54">
        <v>1000</v>
      </c>
      <c r="L156" s="55">
        <f>IF(I156&lt;&gt;"",H156*J156,"")</f>
        <v>6500</v>
      </c>
      <c r="M156" s="55">
        <f>IF(I156&lt;&gt;"",H156*K156,"")</f>
        <v>1000</v>
      </c>
      <c r="N156" s="56">
        <f>IF(I156&lt;&gt;"",L156+M156,"")</f>
        <v>7500</v>
      </c>
    </row>
    <row r="157" spans="1:14" x14ac:dyDescent="0.3">
      <c r="A157" s="23"/>
      <c r="B157" s="36" t="str">
        <f>IF(I157&lt;&gt;"",1+MAX(A$1:$B156),"")</f>
        <v/>
      </c>
      <c r="C157" s="58"/>
      <c r="D157" s="58"/>
      <c r="E157" s="59"/>
      <c r="F157" s="39"/>
      <c r="G157" s="40"/>
      <c r="H157" s="41"/>
      <c r="I157" s="60"/>
      <c r="J157" s="43"/>
      <c r="K157" s="43"/>
      <c r="L157" s="61"/>
      <c r="M157" s="61"/>
      <c r="N157" s="62"/>
    </row>
    <row r="158" spans="1:14" x14ac:dyDescent="0.3">
      <c r="A158" s="23"/>
      <c r="B158" s="36" t="str">
        <f>IF(I158&lt;&gt;"",1+MAX(A$1:$B157),"")</f>
        <v/>
      </c>
      <c r="C158" s="66"/>
      <c r="D158" s="60"/>
      <c r="E158" s="67" t="s">
        <v>3</v>
      </c>
      <c r="F158" s="68"/>
      <c r="G158" s="68"/>
      <c r="H158" s="39"/>
      <c r="I158" s="68"/>
      <c r="J158" s="69"/>
      <c r="K158" s="69"/>
      <c r="L158" s="70">
        <f>SUM(L122:L157)</f>
        <v>16242</v>
      </c>
      <c r="M158" s="70">
        <f>SUM(M122:M157)</f>
        <v>58500</v>
      </c>
      <c r="N158" s="71">
        <f>SUM(N122:N157)</f>
        <v>74742</v>
      </c>
    </row>
    <row r="159" spans="1:14" ht="15" customHeight="1" x14ac:dyDescent="0.3">
      <c r="A159" s="23"/>
      <c r="B159" s="36" t="str">
        <f>IF(I159&lt;&gt;"",1+MAX(A$1:$B158),"")</f>
        <v/>
      </c>
      <c r="C159" s="72"/>
      <c r="D159" s="73">
        <v>9</v>
      </c>
      <c r="E159" s="74" t="s">
        <v>210</v>
      </c>
      <c r="F159" s="75"/>
      <c r="G159" s="75"/>
      <c r="H159" s="75"/>
      <c r="I159" s="75"/>
      <c r="J159" s="76"/>
      <c r="K159" s="76"/>
      <c r="L159" s="75"/>
      <c r="M159" s="75"/>
      <c r="N159" s="77"/>
    </row>
    <row r="160" spans="1:14" ht="16.2" thickBot="1" x14ac:dyDescent="0.35">
      <c r="A160" s="23"/>
      <c r="B160" s="36" t="str">
        <f>IF(I160&lt;&gt;"",1+MAX(A$1:$B159),"")</f>
        <v/>
      </c>
      <c r="C160" s="37"/>
      <c r="D160" s="38"/>
      <c r="E160" s="38" t="s">
        <v>211</v>
      </c>
      <c r="F160" s="39"/>
      <c r="G160" s="40"/>
      <c r="H160" s="41"/>
      <c r="I160" s="42"/>
      <c r="J160" s="43"/>
      <c r="K160" s="43"/>
      <c r="L160" s="44"/>
      <c r="M160" s="44"/>
      <c r="N160" s="45"/>
    </row>
    <row r="161" spans="1:14" ht="46.5" customHeight="1" x14ac:dyDescent="0.3">
      <c r="A161" s="23"/>
      <c r="B161" s="46">
        <f>IF(I161&lt;&gt;"",1+MAX(A$1:$B160),"")</f>
        <v>77</v>
      </c>
      <c r="C161" s="47" t="s">
        <v>212</v>
      </c>
      <c r="D161" s="48">
        <v>9</v>
      </c>
      <c r="E161" s="49" t="s">
        <v>213</v>
      </c>
      <c r="F161" s="50">
        <v>1</v>
      </c>
      <c r="G161" s="51">
        <v>0</v>
      </c>
      <c r="H161" s="52">
        <f>F161*(1+G161)</f>
        <v>1</v>
      </c>
      <c r="I161" s="53" t="s">
        <v>25</v>
      </c>
      <c r="J161" s="54">
        <v>2200</v>
      </c>
      <c r="K161" s="54">
        <v>300</v>
      </c>
      <c r="L161" s="55">
        <f>IF(I161&lt;&gt;"",H161*J161,"")</f>
        <v>2200</v>
      </c>
      <c r="M161" s="55">
        <f>IF(I161&lt;&gt;"",H161*K161,"")</f>
        <v>300</v>
      </c>
      <c r="N161" s="56">
        <f>IF(I161&lt;&gt;"",L161+M161,"")</f>
        <v>2500</v>
      </c>
    </row>
    <row r="162" spans="1:14" x14ac:dyDescent="0.3">
      <c r="A162" s="23"/>
      <c r="B162" s="36" t="str">
        <f>IF(I162&lt;&gt;"",1+MAX(A$1:$B161),"")</f>
        <v/>
      </c>
      <c r="C162" s="58"/>
      <c r="D162" s="58"/>
      <c r="E162" s="59"/>
      <c r="F162" s="39"/>
      <c r="G162" s="40"/>
      <c r="H162" s="41"/>
      <c r="I162" s="60"/>
      <c r="J162" s="43"/>
      <c r="K162" s="43"/>
      <c r="L162" s="61"/>
      <c r="M162" s="61"/>
      <c r="N162" s="62"/>
    </row>
    <row r="163" spans="1:14" ht="16.2" thickBot="1" x14ac:dyDescent="0.35">
      <c r="A163" s="23"/>
      <c r="B163" s="36" t="str">
        <f>IF(I163&lt;&gt;"",1+MAX(A$1:$B162),"")</f>
        <v/>
      </c>
      <c r="C163" s="37"/>
      <c r="D163" s="38"/>
      <c r="E163" s="38" t="s">
        <v>214</v>
      </c>
      <c r="F163" s="39"/>
      <c r="G163" s="40"/>
      <c r="H163" s="41"/>
      <c r="I163" s="42"/>
      <c r="J163" s="43"/>
      <c r="K163" s="43"/>
      <c r="L163" s="44"/>
      <c r="M163" s="44"/>
      <c r="N163" s="45"/>
    </row>
    <row r="164" spans="1:14" ht="46.5" customHeight="1" x14ac:dyDescent="0.3">
      <c r="A164" s="23"/>
      <c r="B164" s="46">
        <f>IF(I164&lt;&gt;"",1+MAX(A$1:$B163),"")</f>
        <v>78</v>
      </c>
      <c r="C164" s="47" t="s">
        <v>215</v>
      </c>
      <c r="D164" s="48">
        <v>9</v>
      </c>
      <c r="E164" s="49" t="s">
        <v>216</v>
      </c>
      <c r="F164" s="50">
        <v>1</v>
      </c>
      <c r="G164" s="51">
        <v>0</v>
      </c>
      <c r="H164" s="52">
        <f>F164*(1+G164)</f>
        <v>1</v>
      </c>
      <c r="I164" s="53" t="s">
        <v>25</v>
      </c>
      <c r="J164" s="54">
        <v>5500</v>
      </c>
      <c r="K164" s="54">
        <v>1800</v>
      </c>
      <c r="L164" s="55">
        <f>IF(I164&lt;&gt;"",H164*J164,"")</f>
        <v>5500</v>
      </c>
      <c r="M164" s="55">
        <f>IF(I164&lt;&gt;"",H164*K164,"")</f>
        <v>1800</v>
      </c>
      <c r="N164" s="56">
        <f>IF(I164&lt;&gt;"",L164+M164,"")</f>
        <v>7300</v>
      </c>
    </row>
    <row r="165" spans="1:14" ht="15" customHeight="1" x14ac:dyDescent="0.3">
      <c r="A165" s="23"/>
      <c r="B165" s="36">
        <f>IF(I165&lt;&gt;"",1+MAX(A$1:$B164),"")</f>
        <v>79</v>
      </c>
      <c r="C165" s="63" t="s">
        <v>217</v>
      </c>
      <c r="D165" s="60">
        <v>9</v>
      </c>
      <c r="E165" s="57" t="s">
        <v>218</v>
      </c>
      <c r="F165" s="78">
        <v>1</v>
      </c>
      <c r="G165" s="64">
        <v>0</v>
      </c>
      <c r="H165" s="79">
        <f>F165*(1+G165)</f>
        <v>1</v>
      </c>
      <c r="I165" s="65" t="s">
        <v>78</v>
      </c>
      <c r="J165" s="43">
        <v>350</v>
      </c>
      <c r="K165" s="43">
        <v>1150</v>
      </c>
      <c r="L165" s="61">
        <f>IF(I165&lt;&gt;"",H165*J165,"")</f>
        <v>350</v>
      </c>
      <c r="M165" s="61">
        <f>IF(I165&lt;&gt;"",H165*K165,"")</f>
        <v>1150</v>
      </c>
      <c r="N165" s="62">
        <f>IF(I165&lt;&gt;"",L165+M165,"")</f>
        <v>1500</v>
      </c>
    </row>
    <row r="166" spans="1:14" ht="46.5" customHeight="1" x14ac:dyDescent="0.3">
      <c r="A166" s="23"/>
      <c r="B166" s="36">
        <f>IF(I166&lt;&gt;"",1+MAX(A$1:$B165),"")</f>
        <v>80</v>
      </c>
      <c r="C166" s="63" t="s">
        <v>219</v>
      </c>
      <c r="D166" s="60">
        <v>9</v>
      </c>
      <c r="E166" s="57" t="s">
        <v>220</v>
      </c>
      <c r="F166" s="78">
        <v>2</v>
      </c>
      <c r="G166" s="64">
        <v>0</v>
      </c>
      <c r="H166" s="79">
        <f>F166*(1+G166)</f>
        <v>2</v>
      </c>
      <c r="I166" s="65" t="s">
        <v>78</v>
      </c>
      <c r="J166" s="43">
        <v>225</v>
      </c>
      <c r="K166" s="43">
        <v>650</v>
      </c>
      <c r="L166" s="61">
        <f>IF(I166&lt;&gt;"",H166*J166,"")</f>
        <v>450</v>
      </c>
      <c r="M166" s="61">
        <f>IF(I166&lt;&gt;"",H166*K166,"")</f>
        <v>1300</v>
      </c>
      <c r="N166" s="62">
        <f>IF(I166&lt;&gt;"",L166+M166,"")</f>
        <v>1750</v>
      </c>
    </row>
    <row r="167" spans="1:14" ht="30.75" customHeight="1" x14ac:dyDescent="0.3">
      <c r="A167" s="23"/>
      <c r="B167" s="36">
        <f>IF(I167&lt;&gt;"",1+MAX(A$1:$B166),"")</f>
        <v>81</v>
      </c>
      <c r="C167" s="63" t="s">
        <v>221</v>
      </c>
      <c r="D167" s="60">
        <v>9</v>
      </c>
      <c r="E167" s="57" t="s">
        <v>222</v>
      </c>
      <c r="F167" s="78">
        <v>3</v>
      </c>
      <c r="G167" s="64">
        <v>0</v>
      </c>
      <c r="H167" s="79">
        <f>F167*(1+G167)</f>
        <v>3</v>
      </c>
      <c r="I167" s="65" t="s">
        <v>78</v>
      </c>
      <c r="J167" s="43">
        <v>185</v>
      </c>
      <c r="K167" s="43">
        <v>165</v>
      </c>
      <c r="L167" s="61">
        <f>IF(I167&lt;&gt;"",H167*J167,"")</f>
        <v>555</v>
      </c>
      <c r="M167" s="61">
        <f>IF(I167&lt;&gt;"",H167*K167,"")</f>
        <v>495</v>
      </c>
      <c r="N167" s="62">
        <f>IF(I167&lt;&gt;"",L167+M167,"")</f>
        <v>1050</v>
      </c>
    </row>
    <row r="168" spans="1:14" x14ac:dyDescent="0.3">
      <c r="A168" s="23"/>
      <c r="B168" s="36" t="str">
        <f>IF(I168&lt;&gt;"",1+MAX(A$1:$B167),"")</f>
        <v/>
      </c>
      <c r="C168" s="58"/>
      <c r="D168" s="58"/>
      <c r="E168" s="59"/>
      <c r="F168" s="39"/>
      <c r="G168" s="40"/>
      <c r="H168" s="41"/>
      <c r="I168" s="60"/>
      <c r="J168" s="43"/>
      <c r="K168" s="43"/>
      <c r="L168" s="61"/>
      <c r="M168" s="61"/>
      <c r="N168" s="62"/>
    </row>
    <row r="169" spans="1:14" x14ac:dyDescent="0.3">
      <c r="A169" s="23"/>
      <c r="B169" s="36" t="str">
        <f>IF(I169&lt;&gt;"",1+MAX(A$1:$B168),"")</f>
        <v/>
      </c>
      <c r="C169" s="37"/>
      <c r="D169" s="38"/>
      <c r="E169" s="38" t="s">
        <v>223</v>
      </c>
      <c r="F169" s="39"/>
      <c r="G169" s="40"/>
      <c r="H169" s="41"/>
      <c r="I169" s="42"/>
      <c r="J169" s="43"/>
      <c r="K169" s="43"/>
      <c r="L169" s="44"/>
      <c r="M169" s="44"/>
      <c r="N169" s="45"/>
    </row>
    <row r="170" spans="1:14" ht="46.5" customHeight="1" x14ac:dyDescent="0.3">
      <c r="A170" s="23"/>
      <c r="B170" s="36">
        <f>IF(I170&lt;&gt;"",1+MAX(A$1:$B169),"")</f>
        <v>82</v>
      </c>
      <c r="C170" s="63" t="s">
        <v>224</v>
      </c>
      <c r="D170" s="60">
        <v>9</v>
      </c>
      <c r="E170" s="57" t="s">
        <v>225</v>
      </c>
      <c r="F170" s="78">
        <v>2</v>
      </c>
      <c r="G170" s="64">
        <v>0</v>
      </c>
      <c r="H170" s="79">
        <f>F170*(1+G170)</f>
        <v>2</v>
      </c>
      <c r="I170" s="65" t="s">
        <v>78</v>
      </c>
      <c r="J170" s="43">
        <v>650</v>
      </c>
      <c r="K170" s="43">
        <v>3400</v>
      </c>
      <c r="L170" s="61">
        <f>IF(I170&lt;&gt;"",H170*J170,"")</f>
        <v>1300</v>
      </c>
      <c r="M170" s="61">
        <f>IF(I170&lt;&gt;"",H170*K170,"")</f>
        <v>6800</v>
      </c>
      <c r="N170" s="62">
        <f>IF(I170&lt;&gt;"",L170+M170,"")</f>
        <v>8100</v>
      </c>
    </row>
    <row r="171" spans="1:14" x14ac:dyDescent="0.3">
      <c r="A171" s="23"/>
      <c r="B171" s="36" t="str">
        <f>IF(I171&lt;&gt;"",1+MAX(A$1:$B170),"")</f>
        <v/>
      </c>
      <c r="C171" s="58"/>
      <c r="D171" s="58"/>
      <c r="E171" s="59"/>
      <c r="F171" s="39"/>
      <c r="G171" s="40"/>
      <c r="H171" s="41"/>
      <c r="I171" s="60"/>
      <c r="J171" s="43"/>
      <c r="K171" s="43"/>
      <c r="L171" s="61"/>
      <c r="M171" s="61"/>
      <c r="N171" s="62"/>
    </row>
    <row r="172" spans="1:14" ht="16.2" thickBot="1" x14ac:dyDescent="0.35">
      <c r="A172" s="23"/>
      <c r="B172" s="36" t="str">
        <f>IF(I172&lt;&gt;"",1+MAX(A$1:$B171),"")</f>
        <v/>
      </c>
      <c r="C172" s="37"/>
      <c r="D172" s="38"/>
      <c r="E172" s="38" t="s">
        <v>226</v>
      </c>
      <c r="F172" s="39"/>
      <c r="G172" s="40"/>
      <c r="H172" s="41"/>
      <c r="I172" s="42"/>
      <c r="J172" s="43"/>
      <c r="K172" s="43"/>
      <c r="L172" s="44"/>
      <c r="M172" s="44"/>
      <c r="N172" s="45"/>
    </row>
    <row r="173" spans="1:14" ht="15" customHeight="1" x14ac:dyDescent="0.3">
      <c r="A173" s="23"/>
      <c r="B173" s="46">
        <f>IF(I173&lt;&gt;"",1+MAX(A$1:$B172),"")</f>
        <v>83</v>
      </c>
      <c r="C173" s="47" t="s">
        <v>217</v>
      </c>
      <c r="D173" s="48">
        <v>9</v>
      </c>
      <c r="E173" s="49" t="s">
        <v>227</v>
      </c>
      <c r="F173" s="50">
        <v>1</v>
      </c>
      <c r="G173" s="51">
        <v>0</v>
      </c>
      <c r="H173" s="50">
        <f>F173*(1+G173)</f>
        <v>1</v>
      </c>
      <c r="I173" s="53" t="s">
        <v>25</v>
      </c>
      <c r="J173" s="54">
        <v>1200</v>
      </c>
      <c r="K173" s="54">
        <v>800</v>
      </c>
      <c r="L173" s="55">
        <f>IF(I173&lt;&gt;"",H173*J173,"")</f>
        <v>1200</v>
      </c>
      <c r="M173" s="55">
        <f>IF(I173&lt;&gt;"",H173*K173,"")</f>
        <v>800</v>
      </c>
      <c r="N173" s="56">
        <f>IF(I173&lt;&gt;"",L173+M173,"")</f>
        <v>2000</v>
      </c>
    </row>
    <row r="174" spans="1:14" x14ac:dyDescent="0.3">
      <c r="A174" s="23"/>
      <c r="B174" s="36" t="str">
        <f>IF(I174&lt;&gt;"",1+MAX(A$1:$B173),"")</f>
        <v/>
      </c>
      <c r="C174" s="58"/>
      <c r="D174" s="58"/>
      <c r="E174" s="59"/>
      <c r="F174" s="39"/>
      <c r="G174" s="40"/>
      <c r="H174" s="41"/>
      <c r="I174" s="60"/>
      <c r="J174" s="43"/>
      <c r="K174" s="43"/>
      <c r="L174" s="61"/>
      <c r="M174" s="61"/>
      <c r="N174" s="62"/>
    </row>
    <row r="175" spans="1:14" x14ac:dyDescent="0.3">
      <c r="A175" s="23"/>
      <c r="B175" s="36" t="str">
        <f>IF(I175&lt;&gt;"",1+MAX(A$1:$B174),"")</f>
        <v/>
      </c>
      <c r="C175" s="66"/>
      <c r="D175" s="60"/>
      <c r="E175" s="67" t="s">
        <v>3</v>
      </c>
      <c r="F175" s="68"/>
      <c r="G175" s="68"/>
      <c r="H175" s="39"/>
      <c r="I175" s="68"/>
      <c r="J175" s="69"/>
      <c r="K175" s="69"/>
      <c r="L175" s="70">
        <f>SUM(L160:L174)</f>
        <v>11555</v>
      </c>
      <c r="M175" s="70">
        <f>SUM(M160:M174)</f>
        <v>12645</v>
      </c>
      <c r="N175" s="71">
        <f>SUM(N160:N174)</f>
        <v>24200</v>
      </c>
    </row>
    <row r="176" spans="1:14" ht="15" customHeight="1" x14ac:dyDescent="0.3">
      <c r="A176" s="23"/>
      <c r="B176" s="36" t="str">
        <f>IF(I176&lt;&gt;"",1+MAX(A$1:$B175),"")</f>
        <v/>
      </c>
      <c r="C176" s="72"/>
      <c r="D176" s="73">
        <v>10</v>
      </c>
      <c r="E176" s="74" t="s">
        <v>228</v>
      </c>
      <c r="F176" s="75"/>
      <c r="G176" s="75"/>
      <c r="H176" s="75"/>
      <c r="I176" s="75"/>
      <c r="J176" s="76"/>
      <c r="K176" s="76"/>
      <c r="L176" s="75"/>
      <c r="M176" s="75"/>
      <c r="N176" s="77"/>
    </row>
    <row r="177" spans="1:14" x14ac:dyDescent="0.3">
      <c r="A177" s="23"/>
      <c r="B177" s="36" t="str">
        <f>IF(I177&lt;&gt;"",1+MAX(A$1:$B176),"")</f>
        <v/>
      </c>
      <c r="C177" s="37"/>
      <c r="D177" s="38"/>
      <c r="E177" s="38" t="s">
        <v>229</v>
      </c>
      <c r="F177" s="39"/>
      <c r="G177" s="40"/>
      <c r="H177" s="41"/>
      <c r="I177" s="42"/>
      <c r="J177" s="43"/>
      <c r="K177" s="43"/>
      <c r="L177" s="44"/>
      <c r="M177" s="44"/>
      <c r="N177" s="45"/>
    </row>
    <row r="178" spans="1:14" ht="62.25" customHeight="1" x14ac:dyDescent="0.3">
      <c r="A178" s="23"/>
      <c r="B178" s="36">
        <f>IF(I178&lt;&gt;"",1+MAX(A$1:$B177),"")</f>
        <v>84</v>
      </c>
      <c r="C178" s="63" t="s">
        <v>230</v>
      </c>
      <c r="D178" s="60">
        <v>10</v>
      </c>
      <c r="E178" s="57" t="s">
        <v>231</v>
      </c>
      <c r="F178" s="78">
        <f>F179+F180</f>
        <v>149.44</v>
      </c>
      <c r="G178" s="64">
        <v>0.05</v>
      </c>
      <c r="H178" s="78">
        <f>F178*(1+G178)</f>
        <v>156.91200000000001</v>
      </c>
      <c r="I178" s="65" t="s">
        <v>75</v>
      </c>
      <c r="J178" s="43">
        <v>7.5</v>
      </c>
      <c r="K178" s="43">
        <v>4.25</v>
      </c>
      <c r="L178" s="61">
        <f>IF(I178&lt;&gt;"",H178*J178,"")</f>
        <v>1176.8400000000001</v>
      </c>
      <c r="M178" s="61">
        <f>IF(I178&lt;&gt;"",H178*K178,"")</f>
        <v>666.87599999999998</v>
      </c>
      <c r="N178" s="62">
        <f>IF(I178&lt;&gt;"",L178+M178,"")</f>
        <v>1843.7160000000001</v>
      </c>
    </row>
    <row r="179" spans="1:14" ht="62.25" customHeight="1" x14ac:dyDescent="0.3">
      <c r="A179" s="23"/>
      <c r="B179" s="36">
        <f>IF(I179&lt;&gt;"",1+MAX(A$1:$B178),"")</f>
        <v>85</v>
      </c>
      <c r="C179" s="63" t="s">
        <v>232</v>
      </c>
      <c r="D179" s="60">
        <v>10</v>
      </c>
      <c r="E179" s="57" t="s">
        <v>233</v>
      </c>
      <c r="F179" s="78">
        <v>86.29</v>
      </c>
      <c r="G179" s="64">
        <v>0.1</v>
      </c>
      <c r="H179" s="78">
        <f>F179*(1+G179)</f>
        <v>94.919000000000011</v>
      </c>
      <c r="I179" s="65" t="s">
        <v>75</v>
      </c>
      <c r="J179" s="43">
        <v>2.25</v>
      </c>
      <c r="K179" s="43">
        <v>2.1</v>
      </c>
      <c r="L179" s="61">
        <f>IF(I179&lt;&gt;"",H179*J179,"")</f>
        <v>213.56775000000002</v>
      </c>
      <c r="M179" s="61">
        <f>IF(I179&lt;&gt;"",H179*K179,"")</f>
        <v>199.32990000000004</v>
      </c>
      <c r="N179" s="62">
        <f>IF(I179&lt;&gt;"",L179+M179,"")</f>
        <v>412.89765000000006</v>
      </c>
    </row>
    <row r="180" spans="1:14" ht="78" customHeight="1" x14ac:dyDescent="0.3">
      <c r="A180" s="23"/>
      <c r="B180" s="36">
        <f>IF(I180&lt;&gt;"",1+MAX(A$1:$B179),"")</f>
        <v>86</v>
      </c>
      <c r="C180" s="63" t="s">
        <v>234</v>
      </c>
      <c r="D180" s="60">
        <v>10</v>
      </c>
      <c r="E180" s="57" t="s">
        <v>235</v>
      </c>
      <c r="F180" s="78">
        <v>63.15</v>
      </c>
      <c r="G180" s="64">
        <v>0.1</v>
      </c>
      <c r="H180" s="78">
        <f>F180*(1+G180)</f>
        <v>69.465000000000003</v>
      </c>
      <c r="I180" s="65" t="s">
        <v>75</v>
      </c>
      <c r="J180" s="43">
        <v>2</v>
      </c>
      <c r="K180" s="43">
        <v>1.75</v>
      </c>
      <c r="L180" s="61">
        <f>IF(I180&lt;&gt;"",H180*J180,"")</f>
        <v>138.93</v>
      </c>
      <c r="M180" s="61">
        <f>IF(I180&lt;&gt;"",H180*K180,"")</f>
        <v>121.56375</v>
      </c>
      <c r="N180" s="62">
        <f>IF(I180&lt;&gt;"",L180+M180,"")</f>
        <v>260.49374999999998</v>
      </c>
    </row>
    <row r="181" spans="1:14" x14ac:dyDescent="0.3">
      <c r="A181" s="23"/>
      <c r="B181" s="36" t="str">
        <f>IF(I181&lt;&gt;"",1+MAX(A$1:$B180),"")</f>
        <v/>
      </c>
      <c r="C181" s="58"/>
      <c r="D181" s="58"/>
      <c r="E181" s="59"/>
      <c r="F181" s="39"/>
      <c r="G181" s="40"/>
      <c r="H181" s="41"/>
      <c r="I181" s="60"/>
      <c r="J181" s="43"/>
      <c r="K181" s="43"/>
      <c r="L181" s="61"/>
      <c r="M181" s="61"/>
      <c r="N181" s="62"/>
    </row>
    <row r="182" spans="1:14" ht="16.2" thickBot="1" x14ac:dyDescent="0.35">
      <c r="A182" s="23"/>
      <c r="B182" s="36" t="str">
        <f>IF(I182&lt;&gt;"",1+MAX(A$1:$B181),"")</f>
        <v/>
      </c>
      <c r="C182" s="37"/>
      <c r="D182" s="38"/>
      <c r="E182" s="38" t="s">
        <v>236</v>
      </c>
      <c r="F182" s="39"/>
      <c r="G182" s="40"/>
      <c r="H182" s="41"/>
      <c r="I182" s="42"/>
      <c r="J182" s="43"/>
      <c r="K182" s="43"/>
      <c r="L182" s="44"/>
      <c r="M182" s="44"/>
      <c r="N182" s="45"/>
    </row>
    <row r="183" spans="1:14" ht="46.5" customHeight="1" x14ac:dyDescent="0.3">
      <c r="A183" s="23"/>
      <c r="B183" s="46">
        <f>IF(I183&lt;&gt;"",1+MAX(A$1:$B182),"")</f>
        <v>87</v>
      </c>
      <c r="C183" s="47" t="s">
        <v>237</v>
      </c>
      <c r="D183" s="48">
        <v>10</v>
      </c>
      <c r="E183" s="49" t="s">
        <v>238</v>
      </c>
      <c r="F183" s="50">
        <v>1</v>
      </c>
      <c r="G183" s="51">
        <v>0</v>
      </c>
      <c r="H183" s="52">
        <f>F183*(1+G183)</f>
        <v>1</v>
      </c>
      <c r="I183" s="53" t="s">
        <v>25</v>
      </c>
      <c r="J183" s="54">
        <v>1200</v>
      </c>
      <c r="K183" s="54">
        <v>600</v>
      </c>
      <c r="L183" s="55">
        <f>IF(I183&lt;&gt;"",H183*J183,"")</f>
        <v>1200</v>
      </c>
      <c r="M183" s="55">
        <f>IF(I183&lt;&gt;"",H183*K183,"")</f>
        <v>600</v>
      </c>
      <c r="N183" s="56">
        <f>IF(I183&lt;&gt;"",L183+M183,"")</f>
        <v>1800</v>
      </c>
    </row>
    <row r="184" spans="1:14" x14ac:dyDescent="0.3">
      <c r="A184" s="23"/>
      <c r="B184" s="36" t="str">
        <f>IF(I184&lt;&gt;"",1+MAX(A$1:$B183),"")</f>
        <v/>
      </c>
      <c r="C184" s="58"/>
      <c r="D184" s="58"/>
      <c r="E184" s="59"/>
      <c r="F184" s="39"/>
      <c r="G184" s="40"/>
      <c r="H184" s="41"/>
      <c r="I184" s="60"/>
      <c r="J184" s="43"/>
      <c r="K184" s="43"/>
      <c r="L184" s="61"/>
      <c r="M184" s="61"/>
      <c r="N184" s="62"/>
    </row>
    <row r="185" spans="1:14" x14ac:dyDescent="0.3">
      <c r="A185" s="23"/>
      <c r="B185" s="36" t="str">
        <f>IF(I185&lt;&gt;"",1+MAX(A$1:$B184),"")</f>
        <v/>
      </c>
      <c r="C185" s="66"/>
      <c r="D185" s="60"/>
      <c r="E185" s="67" t="s">
        <v>3</v>
      </c>
      <c r="F185" s="68"/>
      <c r="G185" s="68"/>
      <c r="H185" s="39"/>
      <c r="I185" s="68"/>
      <c r="J185" s="69"/>
      <c r="K185" s="69"/>
      <c r="L185" s="70">
        <f>SUM(L177:L184)</f>
        <v>2729.3377500000001</v>
      </c>
      <c r="M185" s="70">
        <f>SUM(M177:M184)</f>
        <v>1587.7696500000002</v>
      </c>
      <c r="N185" s="71">
        <f>SUM(N177:N184)</f>
        <v>4317.1074000000008</v>
      </c>
    </row>
    <row r="186" spans="1:14" ht="15" customHeight="1" x14ac:dyDescent="0.3">
      <c r="A186" s="23"/>
      <c r="B186" s="36" t="str">
        <f>IF(I186&lt;&gt;"",1+MAX(A$1:$B185),"")</f>
        <v/>
      </c>
      <c r="C186" s="72"/>
      <c r="D186" s="73">
        <v>11</v>
      </c>
      <c r="E186" s="74" t="s">
        <v>239</v>
      </c>
      <c r="F186" s="75"/>
      <c r="G186" s="75"/>
      <c r="H186" s="75"/>
      <c r="I186" s="75"/>
      <c r="J186" s="76"/>
      <c r="K186" s="76"/>
      <c r="L186" s="75"/>
      <c r="M186" s="75"/>
      <c r="N186" s="77"/>
    </row>
    <row r="187" spans="1:14" x14ac:dyDescent="0.3">
      <c r="A187" s="23"/>
      <c r="B187" s="36" t="str">
        <f>IF(I187&lt;&gt;"",1+MAX(A$1:$B186),"")</f>
        <v/>
      </c>
      <c r="C187" s="37"/>
      <c r="D187" s="38"/>
      <c r="E187" s="38" t="s">
        <v>240</v>
      </c>
      <c r="F187" s="39"/>
      <c r="G187" s="40"/>
      <c r="H187" s="41"/>
      <c r="I187" s="42"/>
      <c r="J187" s="43"/>
      <c r="K187" s="43"/>
      <c r="L187" s="44"/>
      <c r="M187" s="44"/>
      <c r="N187" s="45"/>
    </row>
    <row r="188" spans="1:14" ht="62.25" customHeight="1" x14ac:dyDescent="0.3">
      <c r="A188" s="23"/>
      <c r="B188" s="36">
        <f>IF(I188&lt;&gt;"",1+MAX(A$1:$B187),"")</f>
        <v>88</v>
      </c>
      <c r="C188" s="63" t="s">
        <v>241</v>
      </c>
      <c r="D188" s="60">
        <v>11</v>
      </c>
      <c r="E188" s="57" t="s">
        <v>242</v>
      </c>
      <c r="F188" s="78">
        <v>924</v>
      </c>
      <c r="G188" s="64">
        <v>0</v>
      </c>
      <c r="H188" s="79">
        <f>F188*(1+G188)</f>
        <v>924</v>
      </c>
      <c r="I188" s="65" t="s">
        <v>147</v>
      </c>
      <c r="J188" s="43">
        <v>1.2</v>
      </c>
      <c r="K188" s="43">
        <v>0.8</v>
      </c>
      <c r="L188" s="61">
        <f>IF(I188&lt;&gt;"",H188*J188,"")</f>
        <v>1108.8</v>
      </c>
      <c r="M188" s="61">
        <f>IF(I188&lt;&gt;"",H188*K188,"")</f>
        <v>739.2</v>
      </c>
      <c r="N188" s="62">
        <f>IF(I188&lt;&gt;"",L188+M188,"")</f>
        <v>1848</v>
      </c>
    </row>
    <row r="189" spans="1:14" ht="46.5" customHeight="1" x14ac:dyDescent="0.3">
      <c r="A189" s="23"/>
      <c r="B189" s="36">
        <f>IF(I189&lt;&gt;"",1+MAX(A$1:$B188),"")</f>
        <v>89</v>
      </c>
      <c r="C189" s="63" t="s">
        <v>243</v>
      </c>
      <c r="D189" s="60">
        <v>11</v>
      </c>
      <c r="E189" s="57" t="s">
        <v>244</v>
      </c>
      <c r="F189" s="78">
        <v>154</v>
      </c>
      <c r="G189" s="64">
        <v>0.1</v>
      </c>
      <c r="H189" s="80">
        <f>F189*(1+G189)</f>
        <v>169.4</v>
      </c>
      <c r="I189" s="65" t="s">
        <v>111</v>
      </c>
      <c r="J189" s="43">
        <v>12</v>
      </c>
      <c r="K189" s="43">
        <v>42</v>
      </c>
      <c r="L189" s="61">
        <f>IF(I189&lt;&gt;"",H189*J189,"")</f>
        <v>2032.8000000000002</v>
      </c>
      <c r="M189" s="61">
        <f>IF(I189&lt;&gt;"",H189*K189,"")</f>
        <v>7114.8</v>
      </c>
      <c r="N189" s="62">
        <f>IF(I189&lt;&gt;"",L189+M189,"")</f>
        <v>9147.6</v>
      </c>
    </row>
    <row r="190" spans="1:14" ht="30.75" customHeight="1" x14ac:dyDescent="0.3">
      <c r="A190" s="23"/>
      <c r="B190" s="36">
        <f>IF(I190&lt;&gt;"",1+MAX(A$1:$B189),"")</f>
        <v>90</v>
      </c>
      <c r="C190" s="63" t="s">
        <v>245</v>
      </c>
      <c r="D190" s="60">
        <v>11</v>
      </c>
      <c r="E190" s="57" t="s">
        <v>246</v>
      </c>
      <c r="F190" s="78">
        <v>77</v>
      </c>
      <c r="G190" s="64">
        <v>0.1</v>
      </c>
      <c r="H190" s="80">
        <f>F190*(1+G190)</f>
        <v>84.7</v>
      </c>
      <c r="I190" s="65" t="s">
        <v>111</v>
      </c>
      <c r="J190" s="43">
        <v>12</v>
      </c>
      <c r="K190" s="43">
        <v>36</v>
      </c>
      <c r="L190" s="61">
        <f>IF(I190&lt;&gt;"",H190*J190,"")</f>
        <v>1016.4000000000001</v>
      </c>
      <c r="M190" s="61">
        <f>IF(I190&lt;&gt;"",H190*K190,"")</f>
        <v>3049.2000000000003</v>
      </c>
      <c r="N190" s="62">
        <f>IF(I190&lt;&gt;"",L190+M190,"")</f>
        <v>4065.6000000000004</v>
      </c>
    </row>
    <row r="191" spans="1:14" x14ac:dyDescent="0.3">
      <c r="A191" s="23"/>
      <c r="B191" s="36" t="str">
        <f>IF(I191&lt;&gt;"",1+MAX(A$1:$B190),"")</f>
        <v/>
      </c>
      <c r="C191" s="58"/>
      <c r="D191" s="58"/>
      <c r="E191" s="59"/>
      <c r="F191" s="39"/>
      <c r="G191" s="40"/>
      <c r="H191" s="41"/>
      <c r="I191" s="60"/>
      <c r="J191" s="43"/>
      <c r="K191" s="43"/>
      <c r="L191" s="61"/>
      <c r="M191" s="61"/>
      <c r="N191" s="62"/>
    </row>
    <row r="192" spans="1:14" x14ac:dyDescent="0.3">
      <c r="A192" s="23"/>
      <c r="B192" s="36" t="str">
        <f>IF(I192&lt;&gt;"",1+MAX(A$1:$B191),"")</f>
        <v/>
      </c>
      <c r="C192" s="37"/>
      <c r="D192" s="38"/>
      <c r="E192" s="38" t="s">
        <v>247</v>
      </c>
      <c r="F192" s="39"/>
      <c r="G192" s="40"/>
      <c r="H192" s="41"/>
      <c r="I192" s="42"/>
      <c r="J192" s="43"/>
      <c r="K192" s="43"/>
      <c r="L192" s="44"/>
      <c r="M192" s="44"/>
      <c r="N192" s="45"/>
    </row>
    <row r="193" spans="1:14" ht="46.5" customHeight="1" x14ac:dyDescent="0.3">
      <c r="A193" s="23"/>
      <c r="B193" s="36">
        <f>IF(I193&lt;&gt;"",1+MAX(A$1:$B192),"")</f>
        <v>91</v>
      </c>
      <c r="C193" s="63" t="s">
        <v>248</v>
      </c>
      <c r="D193" s="60">
        <v>11</v>
      </c>
      <c r="E193" s="57" t="s">
        <v>249</v>
      </c>
      <c r="F193" s="78">
        <v>1</v>
      </c>
      <c r="G193" s="64">
        <v>0</v>
      </c>
      <c r="H193" s="79">
        <f>F193*(1+G193)</f>
        <v>1</v>
      </c>
      <c r="I193" s="65" t="s">
        <v>78</v>
      </c>
      <c r="J193" s="43">
        <v>1500</v>
      </c>
      <c r="K193" s="43">
        <v>1800</v>
      </c>
      <c r="L193" s="61">
        <f>IF(I193&lt;&gt;"",H193*J193,"")</f>
        <v>1500</v>
      </c>
      <c r="M193" s="61">
        <f>IF(I193&lt;&gt;"",H193*K193,"")</f>
        <v>1800</v>
      </c>
      <c r="N193" s="62">
        <f>IF(I193&lt;&gt;"",L193+M193,"")</f>
        <v>3300</v>
      </c>
    </row>
    <row r="194" spans="1:14" x14ac:dyDescent="0.3">
      <c r="A194" s="23"/>
      <c r="B194" s="36" t="str">
        <f>IF(I194&lt;&gt;"",1+MAX(A$1:$B193),"")</f>
        <v/>
      </c>
      <c r="C194" s="58"/>
      <c r="D194" s="58"/>
      <c r="E194" s="59"/>
      <c r="F194" s="39"/>
      <c r="G194" s="40"/>
      <c r="H194" s="41"/>
      <c r="I194" s="60"/>
      <c r="J194" s="43"/>
      <c r="K194" s="43"/>
      <c r="L194" s="61"/>
      <c r="M194" s="61"/>
      <c r="N194" s="62"/>
    </row>
    <row r="195" spans="1:14" x14ac:dyDescent="0.3">
      <c r="A195" s="23"/>
      <c r="B195" s="36" t="str">
        <f>IF(I195&lt;&gt;"",1+MAX(A$1:$B194),"")</f>
        <v/>
      </c>
      <c r="C195" s="66"/>
      <c r="D195" s="60"/>
      <c r="E195" s="67" t="s">
        <v>3</v>
      </c>
      <c r="F195" s="68"/>
      <c r="G195" s="68"/>
      <c r="H195" s="39"/>
      <c r="I195" s="68"/>
      <c r="J195" s="69"/>
      <c r="K195" s="69"/>
      <c r="L195" s="70">
        <f>SUM(L187:L194)</f>
        <v>5658</v>
      </c>
      <c r="M195" s="70">
        <f>SUM(M187:M194)</f>
        <v>12703.2</v>
      </c>
      <c r="N195" s="71">
        <f>SUM(N187:N194)</f>
        <v>18361.2</v>
      </c>
    </row>
    <row r="196" spans="1:14" ht="15" customHeight="1" x14ac:dyDescent="0.3">
      <c r="A196" s="23"/>
      <c r="B196" s="36" t="str">
        <f>IF(I196&lt;&gt;"",1+MAX(A$1:$B195),"")</f>
        <v/>
      </c>
      <c r="C196" s="72"/>
      <c r="D196" s="73">
        <v>12</v>
      </c>
      <c r="E196" s="74" t="s">
        <v>250</v>
      </c>
      <c r="F196" s="75"/>
      <c r="G196" s="75"/>
      <c r="H196" s="75"/>
      <c r="I196" s="75"/>
      <c r="J196" s="76"/>
      <c r="K196" s="76"/>
      <c r="L196" s="75"/>
      <c r="M196" s="75"/>
      <c r="N196" s="77"/>
    </row>
    <row r="197" spans="1:14" x14ac:dyDescent="0.3">
      <c r="A197" s="23"/>
      <c r="B197" s="36" t="str">
        <f>IF(I197&lt;&gt;"",1+MAX(A$1:$B196),"")</f>
        <v/>
      </c>
      <c r="C197" s="37"/>
      <c r="D197" s="38"/>
      <c r="E197" s="38" t="s">
        <v>251</v>
      </c>
      <c r="F197" s="39"/>
      <c r="G197" s="40"/>
      <c r="H197" s="41"/>
      <c r="I197" s="42"/>
      <c r="J197" s="43"/>
      <c r="K197" s="43"/>
      <c r="L197" s="44"/>
      <c r="M197" s="44"/>
      <c r="N197" s="45"/>
    </row>
    <row r="198" spans="1:14" ht="62.25" customHeight="1" x14ac:dyDescent="0.3">
      <c r="A198" s="23"/>
      <c r="B198" s="36">
        <f>IF(I198&lt;&gt;"",1+MAX(A$1:$B197),"")</f>
        <v>92</v>
      </c>
      <c r="C198" s="63" t="s">
        <v>252</v>
      </c>
      <c r="D198" s="60">
        <v>12</v>
      </c>
      <c r="E198" s="57" t="s">
        <v>253</v>
      </c>
      <c r="F198" s="78">
        <v>86</v>
      </c>
      <c r="G198" s="64">
        <v>0</v>
      </c>
      <c r="H198" s="78">
        <f>F198*(1+G198)</f>
        <v>86</v>
      </c>
      <c r="I198" s="65" t="s">
        <v>111</v>
      </c>
      <c r="J198" s="43">
        <v>8</v>
      </c>
      <c r="K198" s="43">
        <v>6</v>
      </c>
      <c r="L198" s="61">
        <f>IF(I198&lt;&gt;"",H198*J198,"")</f>
        <v>688</v>
      </c>
      <c r="M198" s="61">
        <f>IF(I198&lt;&gt;"",H198*K198,"")</f>
        <v>516</v>
      </c>
      <c r="N198" s="62">
        <f>IF(I198&lt;&gt;"",L198+M198,"")</f>
        <v>1204</v>
      </c>
    </row>
    <row r="199" spans="1:14" ht="46.5" customHeight="1" x14ac:dyDescent="0.3">
      <c r="A199" s="23"/>
      <c r="B199" s="36">
        <f>IF(I199&lt;&gt;"",1+MAX(A$1:$B198),"")</f>
        <v>93</v>
      </c>
      <c r="C199" s="63" t="s">
        <v>254</v>
      </c>
      <c r="D199" s="60">
        <v>12</v>
      </c>
      <c r="E199" s="57" t="s">
        <v>255</v>
      </c>
      <c r="F199" s="78">
        <v>64</v>
      </c>
      <c r="G199" s="64">
        <v>0</v>
      </c>
      <c r="H199" s="79">
        <f>F199*(1+G199)</f>
        <v>64</v>
      </c>
      <c r="I199" s="65" t="s">
        <v>147</v>
      </c>
      <c r="J199" s="43">
        <v>4</v>
      </c>
      <c r="K199" s="43">
        <v>2</v>
      </c>
      <c r="L199" s="61">
        <f>IF(I199&lt;&gt;"",H199*J199,"")</f>
        <v>256</v>
      </c>
      <c r="M199" s="61">
        <f>IF(I199&lt;&gt;"",H199*K199,"")</f>
        <v>128</v>
      </c>
      <c r="N199" s="62">
        <f>IF(I199&lt;&gt;"",L199+M199,"")</f>
        <v>384</v>
      </c>
    </row>
    <row r="200" spans="1:14" ht="93" customHeight="1" x14ac:dyDescent="0.3">
      <c r="A200" s="23"/>
      <c r="B200" s="36">
        <f>IF(I200&lt;&gt;"",1+MAX(A$1:$B199),"")</f>
        <v>94</v>
      </c>
      <c r="C200" s="63" t="s">
        <v>256</v>
      </c>
      <c r="D200" s="60">
        <v>12</v>
      </c>
      <c r="E200" s="57" t="s">
        <v>257</v>
      </c>
      <c r="F200" s="78">
        <v>86</v>
      </c>
      <c r="G200" s="64">
        <v>0.25</v>
      </c>
      <c r="H200" s="78">
        <f>F200*(1+G200)</f>
        <v>107.5</v>
      </c>
      <c r="I200" s="65" t="s">
        <v>111</v>
      </c>
      <c r="J200" s="43">
        <v>14</v>
      </c>
      <c r="K200" s="43">
        <v>28</v>
      </c>
      <c r="L200" s="61">
        <f>IF(I200&lt;&gt;"",H200*J200,"")</f>
        <v>1505</v>
      </c>
      <c r="M200" s="61">
        <f>IF(I200&lt;&gt;"",H200*K200,"")</f>
        <v>3010</v>
      </c>
      <c r="N200" s="62">
        <f>IF(I200&lt;&gt;"",L200+M200,"")</f>
        <v>4515</v>
      </c>
    </row>
    <row r="201" spans="1:14" x14ac:dyDescent="0.3">
      <c r="A201" s="23"/>
      <c r="B201" s="36" t="str">
        <f>IF(I201&lt;&gt;"",1+MAX(A$1:$B200),"")</f>
        <v/>
      </c>
      <c r="C201" s="58"/>
      <c r="D201" s="58"/>
      <c r="E201" s="59"/>
      <c r="F201" s="39"/>
      <c r="G201" s="40"/>
      <c r="H201" s="41"/>
      <c r="I201" s="60"/>
      <c r="J201" s="43"/>
      <c r="K201" s="43"/>
      <c r="L201" s="61"/>
      <c r="M201" s="61"/>
      <c r="N201" s="62"/>
    </row>
    <row r="202" spans="1:14" x14ac:dyDescent="0.3">
      <c r="A202" s="23"/>
      <c r="B202" s="36" t="str">
        <f>IF(I202&lt;&gt;"",1+MAX(A$1:$B201),"")</f>
        <v/>
      </c>
      <c r="C202" s="37"/>
      <c r="D202" s="38"/>
      <c r="E202" s="38" t="s">
        <v>258</v>
      </c>
      <c r="F202" s="39"/>
      <c r="G202" s="40"/>
      <c r="H202" s="41"/>
      <c r="I202" s="42"/>
      <c r="J202" s="43"/>
      <c r="K202" s="43"/>
      <c r="L202" s="44"/>
      <c r="M202" s="44"/>
      <c r="N202" s="45"/>
    </row>
    <row r="203" spans="1:14" ht="62.25" customHeight="1" x14ac:dyDescent="0.3">
      <c r="A203" s="23"/>
      <c r="B203" s="36">
        <f>IF(I203&lt;&gt;"",1+MAX(A$1:$B202),"")</f>
        <v>95</v>
      </c>
      <c r="C203" s="63" t="s">
        <v>259</v>
      </c>
      <c r="D203" s="60">
        <v>12</v>
      </c>
      <c r="E203" s="57" t="s">
        <v>260</v>
      </c>
      <c r="F203" s="78">
        <f>58*1.5*2.5/27</f>
        <v>8.0555555555555554</v>
      </c>
      <c r="G203" s="64">
        <v>0.05</v>
      </c>
      <c r="H203" s="78">
        <f>F203*(1+G203)</f>
        <v>8.4583333333333339</v>
      </c>
      <c r="I203" s="65" t="s">
        <v>111</v>
      </c>
      <c r="J203" s="43">
        <v>350</v>
      </c>
      <c r="K203" s="43">
        <v>260</v>
      </c>
      <c r="L203" s="61">
        <f>IF(I203&lt;&gt;"",H203*J203,"")</f>
        <v>2960.416666666667</v>
      </c>
      <c r="M203" s="61">
        <f>IF(I203&lt;&gt;"",H203*K203,"")</f>
        <v>2199.166666666667</v>
      </c>
      <c r="N203" s="62">
        <f>IF(I203&lt;&gt;"",L203+M203,"")</f>
        <v>5159.5833333333339</v>
      </c>
    </row>
    <row r="204" spans="1:14" ht="62.25" customHeight="1" x14ac:dyDescent="0.3">
      <c r="A204" s="23"/>
      <c r="B204" s="36">
        <f>IF(I204&lt;&gt;"",1+MAX(A$1:$B203),"")</f>
        <v>96</v>
      </c>
      <c r="C204" s="63" t="s">
        <v>261</v>
      </c>
      <c r="D204" s="60">
        <v>12</v>
      </c>
      <c r="E204" s="57" t="s">
        <v>262</v>
      </c>
      <c r="F204" s="78">
        <f>58*6*1.502</f>
        <v>522.69600000000003</v>
      </c>
      <c r="G204" s="64">
        <v>0.1</v>
      </c>
      <c r="H204" s="78">
        <f>F204*(1+G204)</f>
        <v>574.96560000000011</v>
      </c>
      <c r="I204" s="65" t="s">
        <v>263</v>
      </c>
      <c r="J204" s="43">
        <v>0.8</v>
      </c>
      <c r="K204" s="43">
        <v>0.95</v>
      </c>
      <c r="L204" s="61">
        <f>IF(I204&lt;&gt;"",H204*J204,"")</f>
        <v>459.97248000000013</v>
      </c>
      <c r="M204" s="61">
        <f>IF(I204&lt;&gt;"",H204*K204,"")</f>
        <v>546.21732000000009</v>
      </c>
      <c r="N204" s="62">
        <f>IF(I204&lt;&gt;"",L204+M204,"")</f>
        <v>1006.1898000000002</v>
      </c>
    </row>
    <row r="205" spans="1:14" ht="30.75" customHeight="1" x14ac:dyDescent="0.3">
      <c r="A205" s="23"/>
      <c r="B205" s="36">
        <f>IF(I205&lt;&gt;"",1+MAX(A$1:$B204),"")</f>
        <v>97</v>
      </c>
      <c r="C205" s="63" t="s">
        <v>264</v>
      </c>
      <c r="D205" s="60">
        <v>12</v>
      </c>
      <c r="E205" s="57" t="s">
        <v>265</v>
      </c>
      <c r="F205" s="78">
        <v>349</v>
      </c>
      <c r="G205" s="64">
        <v>0.1</v>
      </c>
      <c r="H205" s="78">
        <f>F205*(1+G205)</f>
        <v>383.90000000000003</v>
      </c>
      <c r="I205" s="65" t="s">
        <v>263</v>
      </c>
      <c r="J205" s="43">
        <v>0.8</v>
      </c>
      <c r="K205" s="43">
        <v>0.95</v>
      </c>
      <c r="L205" s="61">
        <f>IF(I205&lt;&gt;"",H205*J205,"")</f>
        <v>307.12000000000006</v>
      </c>
      <c r="M205" s="61">
        <f>IF(I205&lt;&gt;"",H205*K205,"")</f>
        <v>364.70500000000004</v>
      </c>
      <c r="N205" s="62">
        <f>IF(I205&lt;&gt;"",L205+M205,"")</f>
        <v>671.82500000000005</v>
      </c>
    </row>
    <row r="206" spans="1:14" ht="62.25" customHeight="1" x14ac:dyDescent="0.3">
      <c r="A206" s="23"/>
      <c r="B206" s="36">
        <f>IF(I206&lt;&gt;"",1+MAX(A$1:$B205),"")</f>
        <v>98</v>
      </c>
      <c r="C206" s="63" t="s">
        <v>266</v>
      </c>
      <c r="D206" s="60">
        <v>12</v>
      </c>
      <c r="E206" s="57" t="s">
        <v>267</v>
      </c>
      <c r="F206" s="78">
        <f>58/2*3.5*0.668</f>
        <v>67.802000000000007</v>
      </c>
      <c r="G206" s="64">
        <v>0.1</v>
      </c>
      <c r="H206" s="78">
        <f>F206*(1+G206)</f>
        <v>74.582200000000014</v>
      </c>
      <c r="I206" s="65" t="s">
        <v>263</v>
      </c>
      <c r="J206" s="43">
        <v>0.8</v>
      </c>
      <c r="K206" s="43">
        <v>0.95</v>
      </c>
      <c r="L206" s="61">
        <f>IF(I206&lt;&gt;"",H206*J206,"")</f>
        <v>59.665760000000013</v>
      </c>
      <c r="M206" s="61">
        <f>IF(I206&lt;&gt;"",H206*K206,"")</f>
        <v>70.853090000000009</v>
      </c>
      <c r="N206" s="62">
        <f>IF(I206&lt;&gt;"",L206+M206,"")</f>
        <v>130.51885000000001</v>
      </c>
    </row>
    <row r="207" spans="1:14" ht="93" customHeight="1" x14ac:dyDescent="0.3">
      <c r="A207" s="23"/>
      <c r="B207" s="36">
        <f>IF(I207&lt;&gt;"",1+MAX(A$1:$B206),"")</f>
        <v>99</v>
      </c>
      <c r="C207" s="63" t="s">
        <v>268</v>
      </c>
      <c r="D207" s="60">
        <v>12</v>
      </c>
      <c r="E207" s="57" t="s">
        <v>269</v>
      </c>
      <c r="F207" s="78">
        <v>4</v>
      </c>
      <c r="G207" s="64">
        <v>0</v>
      </c>
      <c r="H207" s="78">
        <f>F207*(1+G207)</f>
        <v>4</v>
      </c>
      <c r="I207" s="65" t="s">
        <v>78</v>
      </c>
      <c r="J207" s="43">
        <v>85</v>
      </c>
      <c r="K207" s="43">
        <v>185</v>
      </c>
      <c r="L207" s="61">
        <f>IF(I207&lt;&gt;"",H207*J207,"")</f>
        <v>340</v>
      </c>
      <c r="M207" s="61">
        <f>IF(I207&lt;&gt;"",H207*K207,"")</f>
        <v>740</v>
      </c>
      <c r="N207" s="62">
        <f>IF(I207&lt;&gt;"",L207+M207,"")</f>
        <v>1080</v>
      </c>
    </row>
    <row r="208" spans="1:14" x14ac:dyDescent="0.3">
      <c r="A208" s="23"/>
      <c r="B208" s="36" t="str">
        <f>IF(I208&lt;&gt;"",1+MAX(A$1:$B207),"")</f>
        <v/>
      </c>
      <c r="C208" s="58"/>
      <c r="D208" s="58"/>
      <c r="E208" s="59"/>
      <c r="F208" s="39"/>
      <c r="G208" s="40"/>
      <c r="H208" s="41"/>
      <c r="I208" s="60"/>
      <c r="J208" s="43"/>
      <c r="K208" s="43"/>
      <c r="L208" s="61"/>
      <c r="M208" s="61"/>
      <c r="N208" s="62"/>
    </row>
    <row r="209" spans="1:14" x14ac:dyDescent="0.3">
      <c r="A209" s="23"/>
      <c r="B209" s="36" t="str">
        <f>IF(I209&lt;&gt;"",1+MAX(A$1:$B208),"")</f>
        <v/>
      </c>
      <c r="C209" s="37"/>
      <c r="D209" s="38"/>
      <c r="E209" s="38" t="s">
        <v>270</v>
      </c>
      <c r="F209" s="39"/>
      <c r="G209" s="40"/>
      <c r="H209" s="41"/>
      <c r="I209" s="42"/>
      <c r="J209" s="43"/>
      <c r="K209" s="43"/>
      <c r="L209" s="44"/>
      <c r="M209" s="44"/>
      <c r="N209" s="45"/>
    </row>
    <row r="210" spans="1:14" ht="62.25" customHeight="1" x14ac:dyDescent="0.3">
      <c r="A210" s="23"/>
      <c r="B210" s="36">
        <f>IF(I210&lt;&gt;"",1+MAX(A$1:$B209),"")</f>
        <v>100</v>
      </c>
      <c r="C210" s="63" t="s">
        <v>271</v>
      </c>
      <c r="D210" s="60">
        <v>12</v>
      </c>
      <c r="E210" s="57" t="s">
        <v>272</v>
      </c>
      <c r="F210" s="78">
        <f>157+186.8</f>
        <v>343.8</v>
      </c>
      <c r="G210" s="64">
        <v>0.1</v>
      </c>
      <c r="H210" s="78">
        <f>F210*(1+G210)</f>
        <v>378.18000000000006</v>
      </c>
      <c r="I210" s="65" t="s">
        <v>96</v>
      </c>
      <c r="J210" s="43">
        <v>0.25</v>
      </c>
      <c r="K210" s="43">
        <v>0.35</v>
      </c>
      <c r="L210" s="61">
        <f>IF(I210&lt;&gt;"",H210*J210,"")</f>
        <v>94.545000000000016</v>
      </c>
      <c r="M210" s="61">
        <f>IF(I210&lt;&gt;"",H210*K210,"")</f>
        <v>132.36300000000003</v>
      </c>
      <c r="N210" s="62">
        <f>IF(I210&lt;&gt;"",L210+M210,"")</f>
        <v>226.90800000000004</v>
      </c>
    </row>
    <row r="211" spans="1:14" ht="46.5" customHeight="1" x14ac:dyDescent="0.3">
      <c r="A211" s="23"/>
      <c r="B211" s="36">
        <f>IF(I211&lt;&gt;"",1+MAX(A$1:$B210),"")</f>
        <v>101</v>
      </c>
      <c r="C211" s="63" t="s">
        <v>273</v>
      </c>
      <c r="D211" s="60">
        <v>12</v>
      </c>
      <c r="E211" s="57" t="s">
        <v>274</v>
      </c>
      <c r="F211" s="78">
        <v>3.5</v>
      </c>
      <c r="G211" s="64">
        <v>0.05</v>
      </c>
      <c r="H211" s="78">
        <f>F211*(1+G211)</f>
        <v>3.6750000000000003</v>
      </c>
      <c r="I211" s="65" t="s">
        <v>111</v>
      </c>
      <c r="J211" s="43">
        <v>150</v>
      </c>
      <c r="K211" s="43">
        <v>185</v>
      </c>
      <c r="L211" s="61">
        <f>IF(I211&lt;&gt;"",H211*J211,"")</f>
        <v>551.25</v>
      </c>
      <c r="M211" s="61">
        <f>IF(I211&lt;&gt;"",H211*K211,"")</f>
        <v>679.875</v>
      </c>
      <c r="N211" s="62">
        <f>IF(I211&lt;&gt;"",L211+M211,"")</f>
        <v>1231.125</v>
      </c>
    </row>
    <row r="212" spans="1:14" ht="46.5" customHeight="1" x14ac:dyDescent="0.3">
      <c r="A212" s="23"/>
      <c r="B212" s="36">
        <f>IF(I212&lt;&gt;"",1+MAX(A$1:$B211),"")</f>
        <v>102</v>
      </c>
      <c r="C212" s="63" t="s">
        <v>275</v>
      </c>
      <c r="D212" s="60">
        <v>12</v>
      </c>
      <c r="E212" s="57" t="s">
        <v>276</v>
      </c>
      <c r="F212" s="78">
        <v>299</v>
      </c>
      <c r="G212" s="64">
        <v>0.1</v>
      </c>
      <c r="H212" s="78">
        <f>F212*(1+G212)</f>
        <v>328.90000000000003</v>
      </c>
      <c r="I212" s="65" t="s">
        <v>263</v>
      </c>
      <c r="J212" s="43">
        <v>0.8</v>
      </c>
      <c r="K212" s="43">
        <v>0.95</v>
      </c>
      <c r="L212" s="61">
        <f>IF(I212&lt;&gt;"",H212*J212,"")</f>
        <v>263.12000000000006</v>
      </c>
      <c r="M212" s="61">
        <f>IF(I212&lt;&gt;"",H212*K212,"")</f>
        <v>312.45500000000004</v>
      </c>
      <c r="N212" s="62">
        <f>IF(I212&lt;&gt;"",L212+M212,"")</f>
        <v>575.57500000000005</v>
      </c>
    </row>
    <row r="213" spans="1:14" ht="46.5" customHeight="1" x14ac:dyDescent="0.3">
      <c r="A213" s="23"/>
      <c r="B213" s="36">
        <f>IF(I213&lt;&gt;"",1+MAX(A$1:$B212),"")</f>
        <v>103</v>
      </c>
      <c r="C213" s="63" t="s">
        <v>277</v>
      </c>
      <c r="D213" s="60">
        <v>12</v>
      </c>
      <c r="E213" s="57" t="s">
        <v>278</v>
      </c>
      <c r="F213" s="78">
        <v>187</v>
      </c>
      <c r="G213" s="64">
        <v>0</v>
      </c>
      <c r="H213" s="79">
        <f>F213*(1+G213)</f>
        <v>187</v>
      </c>
      <c r="I213" s="65" t="s">
        <v>96</v>
      </c>
      <c r="J213" s="43">
        <v>1.25</v>
      </c>
      <c r="K213" s="43">
        <v>0.2</v>
      </c>
      <c r="L213" s="61">
        <f>IF(I213&lt;&gt;"",H213*J213,"")</f>
        <v>233.75</v>
      </c>
      <c r="M213" s="61">
        <f>IF(I213&lt;&gt;"",H213*K213,"")</f>
        <v>37.4</v>
      </c>
      <c r="N213" s="62">
        <f>IF(I213&lt;&gt;"",L213+M213,"")</f>
        <v>271.14999999999998</v>
      </c>
    </row>
    <row r="214" spans="1:14" ht="62.25" customHeight="1" x14ac:dyDescent="0.3">
      <c r="A214" s="23"/>
      <c r="B214" s="36">
        <f>IF(I214&lt;&gt;"",1+MAX(A$1:$B213),"")</f>
        <v>104</v>
      </c>
      <c r="C214" s="63" t="s">
        <v>279</v>
      </c>
      <c r="D214" s="60">
        <v>12</v>
      </c>
      <c r="E214" s="57" t="s">
        <v>280</v>
      </c>
      <c r="F214" s="78">
        <v>150</v>
      </c>
      <c r="G214" s="64">
        <v>0.1</v>
      </c>
      <c r="H214" s="80">
        <f>F214*(1+G214)</f>
        <v>165</v>
      </c>
      <c r="I214" s="65" t="s">
        <v>96</v>
      </c>
      <c r="J214" s="43">
        <v>5.5</v>
      </c>
      <c r="K214" s="43">
        <v>4.5</v>
      </c>
      <c r="L214" s="61">
        <f>IF(I214&lt;&gt;"",H214*J214,"")</f>
        <v>907.5</v>
      </c>
      <c r="M214" s="61">
        <f>IF(I214&lt;&gt;"",H214*K214,"")</f>
        <v>742.5</v>
      </c>
      <c r="N214" s="62">
        <f>IF(I214&lt;&gt;"",L214+M214,"")</f>
        <v>1650</v>
      </c>
    </row>
    <row r="215" spans="1:14" x14ac:dyDescent="0.3">
      <c r="A215" s="23"/>
      <c r="B215" s="36" t="str">
        <f>IF(I215&lt;&gt;"",1+MAX(A$1:$B214),"")</f>
        <v/>
      </c>
      <c r="C215" s="58"/>
      <c r="D215" s="58"/>
      <c r="E215" s="59"/>
      <c r="F215" s="39"/>
      <c r="G215" s="40"/>
      <c r="H215" s="41"/>
      <c r="I215" s="60"/>
      <c r="J215" s="43"/>
      <c r="K215" s="43"/>
      <c r="L215" s="61"/>
      <c r="M215" s="61"/>
      <c r="N215" s="62"/>
    </row>
    <row r="216" spans="1:14" x14ac:dyDescent="0.3">
      <c r="A216" s="23"/>
      <c r="B216" s="36" t="str">
        <f>IF(I216&lt;&gt;"",1+MAX(A$1:$B215),"")</f>
        <v/>
      </c>
      <c r="C216" s="37"/>
      <c r="D216" s="38"/>
      <c r="E216" s="38" t="s">
        <v>281</v>
      </c>
      <c r="F216" s="39"/>
      <c r="G216" s="40"/>
      <c r="H216" s="41"/>
      <c r="I216" s="42"/>
      <c r="J216" s="43"/>
      <c r="K216" s="43"/>
      <c r="L216" s="44"/>
      <c r="M216" s="44"/>
      <c r="N216" s="45"/>
    </row>
    <row r="217" spans="1:14" ht="93" customHeight="1" x14ac:dyDescent="0.3">
      <c r="A217" s="23"/>
      <c r="B217" s="36">
        <f>IF(I217&lt;&gt;"",1+MAX(A$1:$B216),"")</f>
        <v>105</v>
      </c>
      <c r="C217" s="63" t="s">
        <v>282</v>
      </c>
      <c r="D217" s="60">
        <v>12</v>
      </c>
      <c r="E217" s="57" t="s">
        <v>283</v>
      </c>
      <c r="F217" s="78">
        <v>1</v>
      </c>
      <c r="G217" s="64">
        <v>0</v>
      </c>
      <c r="H217" s="79">
        <f>F217*(1+G217)</f>
        <v>1</v>
      </c>
      <c r="I217" s="65" t="s">
        <v>78</v>
      </c>
      <c r="J217" s="43">
        <v>450</v>
      </c>
      <c r="K217" s="43">
        <v>250</v>
      </c>
      <c r="L217" s="61">
        <f>IF(I217&lt;&gt;"",H217*J217,"")</f>
        <v>450</v>
      </c>
      <c r="M217" s="61">
        <f>IF(I217&lt;&gt;"",H217*K217,"")</f>
        <v>250</v>
      </c>
      <c r="N217" s="62">
        <f>IF(I217&lt;&gt;"",L217+M217,"")</f>
        <v>700</v>
      </c>
    </row>
    <row r="218" spans="1:14" x14ac:dyDescent="0.3">
      <c r="A218" s="23"/>
      <c r="B218" s="36" t="str">
        <f>IF(I218&lt;&gt;"",1+MAX(A$1:$B217),"")</f>
        <v/>
      </c>
      <c r="C218" s="58"/>
      <c r="D218" s="58"/>
      <c r="E218" s="59"/>
      <c r="F218" s="39"/>
      <c r="G218" s="40"/>
      <c r="H218" s="41"/>
      <c r="I218" s="60"/>
      <c r="J218" s="43"/>
      <c r="K218" s="43"/>
      <c r="L218" s="61"/>
      <c r="M218" s="61"/>
      <c r="N218" s="62"/>
    </row>
    <row r="219" spans="1:14" x14ac:dyDescent="0.3">
      <c r="A219" s="23"/>
      <c r="B219" s="36" t="str">
        <f>IF(I219&lt;&gt;"",1+MAX(A$1:$B218),"")</f>
        <v/>
      </c>
      <c r="C219" s="37"/>
      <c r="D219" s="38"/>
      <c r="E219" s="38" t="s">
        <v>284</v>
      </c>
      <c r="F219" s="39"/>
      <c r="G219" s="40"/>
      <c r="H219" s="41"/>
      <c r="I219" s="42"/>
      <c r="J219" s="43"/>
      <c r="K219" s="43"/>
      <c r="L219" s="44"/>
      <c r="M219" s="44"/>
      <c r="N219" s="45"/>
    </row>
    <row r="220" spans="1:14" ht="62.25" customHeight="1" x14ac:dyDescent="0.3">
      <c r="A220" s="23"/>
      <c r="B220" s="36">
        <f>IF(I220&lt;&gt;"",1+MAX(A$1:$B219),"")</f>
        <v>106</v>
      </c>
      <c r="C220" s="63" t="s">
        <v>285</v>
      </c>
      <c r="D220" s="60">
        <v>12</v>
      </c>
      <c r="E220" s="57" t="s">
        <v>286</v>
      </c>
      <c r="F220" s="78">
        <v>618</v>
      </c>
      <c r="G220" s="64">
        <v>0.05</v>
      </c>
      <c r="H220" s="80">
        <f t="shared" ref="H220:H226" si="8">F220*(1+G220)</f>
        <v>648.9</v>
      </c>
      <c r="I220" s="65" t="s">
        <v>96</v>
      </c>
      <c r="J220" s="43">
        <v>8.5</v>
      </c>
      <c r="K220" s="43">
        <v>4.5</v>
      </c>
      <c r="L220" s="61">
        <f t="shared" ref="L220:L226" si="9">IF(I220&lt;&gt;"",H220*J220,"")</f>
        <v>5515.65</v>
      </c>
      <c r="M220" s="61">
        <f t="shared" ref="M220:M226" si="10">IF(I220&lt;&gt;"",H220*K220,"")</f>
        <v>2920.0499999999997</v>
      </c>
      <c r="N220" s="62">
        <f t="shared" ref="N220:N226" si="11">IF(I220&lt;&gt;"",L220+M220,"")</f>
        <v>8435.6999999999989</v>
      </c>
    </row>
    <row r="221" spans="1:14" ht="62.25" customHeight="1" x14ac:dyDescent="0.3">
      <c r="A221" s="23"/>
      <c r="B221" s="36">
        <f>IF(I221&lt;&gt;"",1+MAX(A$1:$B220),"")</f>
        <v>107</v>
      </c>
      <c r="C221" s="63" t="s">
        <v>287</v>
      </c>
      <c r="D221" s="60">
        <v>12</v>
      </c>
      <c r="E221" s="57" t="s">
        <v>288</v>
      </c>
      <c r="F221" s="78">
        <v>6</v>
      </c>
      <c r="G221" s="64">
        <v>0.1</v>
      </c>
      <c r="H221" s="80">
        <f t="shared" si="8"/>
        <v>6.6000000000000005</v>
      </c>
      <c r="I221" s="65" t="s">
        <v>111</v>
      </c>
      <c r="J221" s="43">
        <v>180</v>
      </c>
      <c r="K221" s="43">
        <v>225</v>
      </c>
      <c r="L221" s="61">
        <f t="shared" si="9"/>
        <v>1188</v>
      </c>
      <c r="M221" s="61">
        <f t="shared" si="10"/>
        <v>1485.0000000000002</v>
      </c>
      <c r="N221" s="62">
        <f t="shared" si="11"/>
        <v>2673</v>
      </c>
    </row>
    <row r="222" spans="1:14" ht="62.25" customHeight="1" x14ac:dyDescent="0.3">
      <c r="A222" s="23"/>
      <c r="B222" s="36">
        <f>IF(I222&lt;&gt;"",1+MAX(A$1:$B221),"")</f>
        <v>108</v>
      </c>
      <c r="C222" s="63" t="s">
        <v>289</v>
      </c>
      <c r="D222" s="60">
        <v>12</v>
      </c>
      <c r="E222" s="57" t="s">
        <v>290</v>
      </c>
      <c r="F222" s="78">
        <v>211</v>
      </c>
      <c r="G222" s="64">
        <v>0.1</v>
      </c>
      <c r="H222" s="78">
        <f t="shared" si="8"/>
        <v>232.10000000000002</v>
      </c>
      <c r="I222" s="65" t="s">
        <v>263</v>
      </c>
      <c r="J222" s="43">
        <v>0.8</v>
      </c>
      <c r="K222" s="43">
        <v>0.95</v>
      </c>
      <c r="L222" s="61">
        <f t="shared" si="9"/>
        <v>185.68000000000004</v>
      </c>
      <c r="M222" s="61">
        <f t="shared" si="10"/>
        <v>220.495</v>
      </c>
      <c r="N222" s="62">
        <f t="shared" si="11"/>
        <v>406.17500000000007</v>
      </c>
    </row>
    <row r="223" spans="1:14" ht="46.5" customHeight="1" x14ac:dyDescent="0.3">
      <c r="A223" s="23"/>
      <c r="B223" s="36">
        <f>IF(I223&lt;&gt;"",1+MAX(A$1:$B222),"")</f>
        <v>109</v>
      </c>
      <c r="C223" s="63" t="s">
        <v>291</v>
      </c>
      <c r="D223" s="60">
        <v>12</v>
      </c>
      <c r="E223" s="57" t="s">
        <v>292</v>
      </c>
      <c r="F223" s="78">
        <v>470</v>
      </c>
      <c r="G223" s="64">
        <v>0.1</v>
      </c>
      <c r="H223" s="80">
        <f t="shared" si="8"/>
        <v>517</v>
      </c>
      <c r="I223" s="65" t="s">
        <v>75</v>
      </c>
      <c r="J223" s="43">
        <v>0.35</v>
      </c>
      <c r="K223" s="43">
        <v>0.55000000000000004</v>
      </c>
      <c r="L223" s="61">
        <f t="shared" si="9"/>
        <v>180.95</v>
      </c>
      <c r="M223" s="61">
        <f t="shared" si="10"/>
        <v>284.35000000000002</v>
      </c>
      <c r="N223" s="62">
        <f t="shared" si="11"/>
        <v>465.3</v>
      </c>
    </row>
    <row r="224" spans="1:14" ht="46.5" customHeight="1" x14ac:dyDescent="0.3">
      <c r="A224" s="23"/>
      <c r="B224" s="36">
        <f>IF(I224&lt;&gt;"",1+MAX(A$1:$B223),"")</f>
        <v>110</v>
      </c>
      <c r="C224" s="63" t="s">
        <v>293</v>
      </c>
      <c r="D224" s="60">
        <v>12</v>
      </c>
      <c r="E224" s="57" t="s">
        <v>294</v>
      </c>
      <c r="F224" s="78">
        <v>20</v>
      </c>
      <c r="G224" s="64">
        <v>0</v>
      </c>
      <c r="H224" s="78">
        <f t="shared" si="8"/>
        <v>20</v>
      </c>
      <c r="I224" s="65" t="s">
        <v>75</v>
      </c>
      <c r="J224" s="43">
        <v>6.5</v>
      </c>
      <c r="K224" s="43">
        <v>4</v>
      </c>
      <c r="L224" s="61">
        <f t="shared" si="9"/>
        <v>130</v>
      </c>
      <c r="M224" s="61">
        <f t="shared" si="10"/>
        <v>80</v>
      </c>
      <c r="N224" s="62">
        <f t="shared" si="11"/>
        <v>210</v>
      </c>
    </row>
    <row r="225" spans="1:14" ht="93" customHeight="1" thickBot="1" x14ac:dyDescent="0.35">
      <c r="A225" s="23"/>
      <c r="B225" s="36">
        <f>IF(I225&lt;&gt;"",1+MAX(A$1:$B224),"")</f>
        <v>111</v>
      </c>
      <c r="C225" s="63" t="s">
        <v>295</v>
      </c>
      <c r="D225" s="60">
        <v>12</v>
      </c>
      <c r="E225" s="57" t="s">
        <v>296</v>
      </c>
      <c r="F225" s="78">
        <v>1150</v>
      </c>
      <c r="G225" s="64">
        <v>0.1</v>
      </c>
      <c r="H225" s="80">
        <f t="shared" si="8"/>
        <v>1265</v>
      </c>
      <c r="I225" s="65" t="s">
        <v>96</v>
      </c>
      <c r="J225" s="43">
        <v>1.45</v>
      </c>
      <c r="K225" s="43">
        <v>0.95</v>
      </c>
      <c r="L225" s="61">
        <f t="shared" si="9"/>
        <v>1834.25</v>
      </c>
      <c r="M225" s="61">
        <f t="shared" si="10"/>
        <v>1201.75</v>
      </c>
      <c r="N225" s="62">
        <f t="shared" si="11"/>
        <v>3036</v>
      </c>
    </row>
    <row r="226" spans="1:14" ht="30.75" customHeight="1" x14ac:dyDescent="0.3">
      <c r="A226" s="23"/>
      <c r="B226" s="46">
        <f>IF(I226&lt;&gt;"",1+MAX(A$1:$B225),"")</f>
        <v>112</v>
      </c>
      <c r="C226" s="47" t="s">
        <v>297</v>
      </c>
      <c r="D226" s="48">
        <v>12</v>
      </c>
      <c r="E226" s="49" t="s">
        <v>298</v>
      </c>
      <c r="F226" s="50">
        <v>1</v>
      </c>
      <c r="G226" s="51">
        <v>0</v>
      </c>
      <c r="H226" s="52">
        <f t="shared" si="8"/>
        <v>1</v>
      </c>
      <c r="I226" s="53" t="s">
        <v>25</v>
      </c>
      <c r="J226" s="54">
        <v>1500</v>
      </c>
      <c r="K226" s="54">
        <v>750</v>
      </c>
      <c r="L226" s="55">
        <f t="shared" si="9"/>
        <v>1500</v>
      </c>
      <c r="M226" s="55">
        <f t="shared" si="10"/>
        <v>750</v>
      </c>
      <c r="N226" s="56">
        <f t="shared" si="11"/>
        <v>2250</v>
      </c>
    </row>
    <row r="227" spans="1:14" x14ac:dyDescent="0.3">
      <c r="A227" s="23"/>
      <c r="B227" s="36" t="str">
        <f>IF(I227&lt;&gt;"",1+MAX(A$1:$B226),"")</f>
        <v/>
      </c>
      <c r="C227" s="58"/>
      <c r="D227" s="58"/>
      <c r="E227" s="59"/>
      <c r="F227" s="39"/>
      <c r="G227" s="40"/>
      <c r="H227" s="41"/>
      <c r="I227" s="60"/>
      <c r="J227" s="43"/>
      <c r="K227" s="43"/>
      <c r="L227" s="61"/>
      <c r="M227" s="61"/>
      <c r="N227" s="62"/>
    </row>
    <row r="228" spans="1:14" x14ac:dyDescent="0.3">
      <c r="A228" s="23"/>
      <c r="B228" s="36" t="str">
        <f>IF(I228&lt;&gt;"",1+MAX(A$1:$B227),"")</f>
        <v/>
      </c>
      <c r="C228" s="37"/>
      <c r="D228" s="38"/>
      <c r="E228" s="38" t="s">
        <v>299</v>
      </c>
      <c r="F228" s="39"/>
      <c r="G228" s="40"/>
      <c r="H228" s="41"/>
      <c r="I228" s="42"/>
      <c r="J228" s="43"/>
      <c r="K228" s="43"/>
      <c r="L228" s="44"/>
      <c r="M228" s="44"/>
      <c r="N228" s="45"/>
    </row>
    <row r="229" spans="1:14" ht="62.25" customHeight="1" x14ac:dyDescent="0.3">
      <c r="A229" s="23"/>
      <c r="B229" s="36">
        <f>IF(I229&lt;&gt;"",1+MAX(A$1:$B228),"")</f>
        <v>113</v>
      </c>
      <c r="C229" s="63" t="s">
        <v>300</v>
      </c>
      <c r="D229" s="60">
        <v>12</v>
      </c>
      <c r="E229" s="57" t="s">
        <v>301</v>
      </c>
      <c r="F229" s="78">
        <v>64</v>
      </c>
      <c r="G229" s="64">
        <v>0.05</v>
      </c>
      <c r="H229" s="80">
        <f>F229*(1+G229)</f>
        <v>67.2</v>
      </c>
      <c r="I229" s="65" t="s">
        <v>75</v>
      </c>
      <c r="J229" s="43">
        <v>7.5</v>
      </c>
      <c r="K229" s="43">
        <v>5.5</v>
      </c>
      <c r="L229" s="61">
        <f>IF(I229&lt;&gt;"",H229*J229,"")</f>
        <v>504</v>
      </c>
      <c r="M229" s="61">
        <f>IF(I229&lt;&gt;"",H229*K229,"")</f>
        <v>369.6</v>
      </c>
      <c r="N229" s="62">
        <f>IF(I229&lt;&gt;"",L229+M229,"")</f>
        <v>873.6</v>
      </c>
    </row>
    <row r="230" spans="1:14" ht="93" customHeight="1" x14ac:dyDescent="0.3">
      <c r="A230" s="23"/>
      <c r="B230" s="36">
        <f>IF(I230&lt;&gt;"",1+MAX(A$1:$B229),"")</f>
        <v>114</v>
      </c>
      <c r="C230" s="63" t="s">
        <v>302</v>
      </c>
      <c r="D230" s="60">
        <v>12</v>
      </c>
      <c r="E230" s="57" t="s">
        <v>303</v>
      </c>
      <c r="F230" s="78">
        <v>2</v>
      </c>
      <c r="G230" s="64">
        <v>0</v>
      </c>
      <c r="H230" s="79">
        <f>F230*(1+G230)</f>
        <v>2</v>
      </c>
      <c r="I230" s="65" t="s">
        <v>78</v>
      </c>
      <c r="J230" s="43">
        <v>150</v>
      </c>
      <c r="K230" s="43">
        <v>125</v>
      </c>
      <c r="L230" s="61">
        <f>IF(I230&lt;&gt;"",H230*J230,"")</f>
        <v>300</v>
      </c>
      <c r="M230" s="61">
        <f>IF(I230&lt;&gt;"",H230*K230,"")</f>
        <v>250</v>
      </c>
      <c r="N230" s="62">
        <f>IF(I230&lt;&gt;"",L230+M230,"")</f>
        <v>550</v>
      </c>
    </row>
    <row r="231" spans="1:14" ht="93" customHeight="1" x14ac:dyDescent="0.3">
      <c r="A231" s="23"/>
      <c r="B231" s="36">
        <f>IF(I231&lt;&gt;"",1+MAX(A$1:$B230),"")</f>
        <v>115</v>
      </c>
      <c r="C231" s="63" t="s">
        <v>304</v>
      </c>
      <c r="D231" s="60">
        <v>12</v>
      </c>
      <c r="E231" s="57" t="s">
        <v>305</v>
      </c>
      <c r="F231" s="78">
        <f>2*66.67*1.043</f>
        <v>139.07362000000001</v>
      </c>
      <c r="G231" s="64">
        <v>0.1</v>
      </c>
      <c r="H231" s="78">
        <f>F231*(1+G231)</f>
        <v>152.98098200000001</v>
      </c>
      <c r="I231" s="65" t="s">
        <v>263</v>
      </c>
      <c r="J231" s="43">
        <v>0.8</v>
      </c>
      <c r="K231" s="43">
        <v>0.95</v>
      </c>
      <c r="L231" s="61">
        <f>IF(I231&lt;&gt;"",H231*J231,"")</f>
        <v>122.38478560000001</v>
      </c>
      <c r="M231" s="61">
        <f>IF(I231&lt;&gt;"",H231*K231,"")</f>
        <v>145.3319329</v>
      </c>
      <c r="N231" s="62">
        <f>IF(I231&lt;&gt;"",L231+M231,"")</f>
        <v>267.71671850000001</v>
      </c>
    </row>
    <row r="232" spans="1:14" x14ac:dyDescent="0.3">
      <c r="A232" s="23"/>
      <c r="B232" s="36" t="str">
        <f>IF(I232&lt;&gt;"",1+MAX(A$1:$B231),"")</f>
        <v/>
      </c>
      <c r="C232" s="58"/>
      <c r="D232" s="58"/>
      <c r="E232" s="59"/>
      <c r="F232" s="39"/>
      <c r="G232" s="40"/>
      <c r="H232" s="41"/>
      <c r="I232" s="60"/>
      <c r="J232" s="43"/>
      <c r="K232" s="43"/>
      <c r="L232" s="61"/>
      <c r="M232" s="61"/>
      <c r="N232" s="62"/>
    </row>
    <row r="233" spans="1:14" x14ac:dyDescent="0.3">
      <c r="A233" s="23"/>
      <c r="B233" s="36" t="str">
        <f>IF(I233&lt;&gt;"",1+MAX(A$1:$B232),"")</f>
        <v/>
      </c>
      <c r="C233" s="37"/>
      <c r="D233" s="38"/>
      <c r="E233" s="38" t="s">
        <v>306</v>
      </c>
      <c r="F233" s="39"/>
      <c r="G233" s="40"/>
      <c r="H233" s="41"/>
      <c r="I233" s="42"/>
      <c r="J233" s="43"/>
      <c r="K233" s="43"/>
      <c r="L233" s="44"/>
      <c r="M233" s="44"/>
      <c r="N233" s="45"/>
    </row>
    <row r="234" spans="1:14" ht="62.25" customHeight="1" x14ac:dyDescent="0.3">
      <c r="A234" s="23"/>
      <c r="B234" s="36">
        <f>IF(I234&lt;&gt;"",1+MAX(A$1:$B233),"")</f>
        <v>116</v>
      </c>
      <c r="C234" s="63" t="s">
        <v>307</v>
      </c>
      <c r="D234" s="60">
        <v>12</v>
      </c>
      <c r="E234" s="57" t="s">
        <v>308</v>
      </c>
      <c r="F234" s="78">
        <v>186.9</v>
      </c>
      <c r="G234" s="64">
        <v>0</v>
      </c>
      <c r="H234" s="79">
        <f>F234*(1+G234)</f>
        <v>186.9</v>
      </c>
      <c r="I234" s="65" t="s">
        <v>96</v>
      </c>
      <c r="J234" s="43">
        <v>3.5</v>
      </c>
      <c r="K234" s="43">
        <v>7.5</v>
      </c>
      <c r="L234" s="61">
        <f>IF(I234&lt;&gt;"",H234*J234,"")</f>
        <v>654.15</v>
      </c>
      <c r="M234" s="61">
        <f>IF(I234&lt;&gt;"",H234*K234,"")</f>
        <v>1401.75</v>
      </c>
      <c r="N234" s="62">
        <f>IF(I234&lt;&gt;"",L234+M234,"")</f>
        <v>2055.9</v>
      </c>
    </row>
    <row r="235" spans="1:14" ht="62.25" customHeight="1" thickBot="1" x14ac:dyDescent="0.35">
      <c r="A235" s="23"/>
      <c r="B235" s="36">
        <f>IF(I235&lt;&gt;"",1+MAX(A$1:$B234),"")</f>
        <v>117</v>
      </c>
      <c r="C235" s="63" t="s">
        <v>309</v>
      </c>
      <c r="D235" s="60">
        <v>12</v>
      </c>
      <c r="E235" s="57" t="s">
        <v>310</v>
      </c>
      <c r="F235" s="78">
        <v>60</v>
      </c>
      <c r="G235" s="64">
        <v>0</v>
      </c>
      <c r="H235" s="79">
        <f>F235*(1+G235)</f>
        <v>60</v>
      </c>
      <c r="I235" s="65" t="s">
        <v>96</v>
      </c>
      <c r="J235" s="43">
        <v>4.5</v>
      </c>
      <c r="K235" s="43">
        <v>2.5</v>
      </c>
      <c r="L235" s="61">
        <f>IF(I235&lt;&gt;"",H235*J235,"")</f>
        <v>270</v>
      </c>
      <c r="M235" s="61">
        <f>IF(I235&lt;&gt;"",H235*K235,"")</f>
        <v>150</v>
      </c>
      <c r="N235" s="62">
        <f>IF(I235&lt;&gt;"",L235+M235,"")</f>
        <v>420</v>
      </c>
    </row>
    <row r="236" spans="1:14" ht="30.75" customHeight="1" x14ac:dyDescent="0.3">
      <c r="A236" s="23"/>
      <c r="B236" s="46">
        <f>IF(I236&lt;&gt;"",1+MAX(A$1:$B235),"")</f>
        <v>118</v>
      </c>
      <c r="C236" s="47" t="s">
        <v>311</v>
      </c>
      <c r="D236" s="48">
        <v>12</v>
      </c>
      <c r="E236" s="49" t="s">
        <v>312</v>
      </c>
      <c r="F236" s="50">
        <v>67</v>
      </c>
      <c r="G236" s="51">
        <v>0</v>
      </c>
      <c r="H236" s="50">
        <f>F236*(1+G236)</f>
        <v>67</v>
      </c>
      <c r="I236" s="53" t="s">
        <v>75</v>
      </c>
      <c r="J236" s="54">
        <v>4.5</v>
      </c>
      <c r="K236" s="54">
        <v>3.25</v>
      </c>
      <c r="L236" s="55">
        <f>IF(I236&lt;&gt;"",H236*J236,"")</f>
        <v>301.5</v>
      </c>
      <c r="M236" s="55">
        <f>IF(I236&lt;&gt;"",H236*K236,"")</f>
        <v>217.75</v>
      </c>
      <c r="N236" s="56">
        <f>IF(I236&lt;&gt;"",L236+M236,"")</f>
        <v>519.25</v>
      </c>
    </row>
    <row r="237" spans="1:14" ht="93" customHeight="1" x14ac:dyDescent="0.3">
      <c r="A237" s="23"/>
      <c r="B237" s="36">
        <f>IF(I237&lt;&gt;"",1+MAX(A$1:$B236),"")</f>
        <v>119</v>
      </c>
      <c r="C237" s="63" t="s">
        <v>313</v>
      </c>
      <c r="D237" s="60">
        <v>12</v>
      </c>
      <c r="E237" s="57" t="s">
        <v>314</v>
      </c>
      <c r="F237" s="78">
        <f>67/2</f>
        <v>33.5</v>
      </c>
      <c r="G237" s="64">
        <v>0</v>
      </c>
      <c r="H237" s="78">
        <f>F237*(1+G237)</f>
        <v>33.5</v>
      </c>
      <c r="I237" s="65" t="s">
        <v>78</v>
      </c>
      <c r="J237" s="43">
        <v>8</v>
      </c>
      <c r="K237" s="43">
        <v>6</v>
      </c>
      <c r="L237" s="61">
        <f>IF(I237&lt;&gt;"",H237*J237,"")</f>
        <v>268</v>
      </c>
      <c r="M237" s="61">
        <f>IF(I237&lt;&gt;"",H237*K237,"")</f>
        <v>201</v>
      </c>
      <c r="N237" s="62">
        <f>IF(I237&lt;&gt;"",L237+M237,"")</f>
        <v>469</v>
      </c>
    </row>
    <row r="238" spans="1:14" x14ac:dyDescent="0.3">
      <c r="A238" s="23"/>
      <c r="B238" s="36" t="str">
        <f>IF(I238&lt;&gt;"",1+MAX(A$1:$B237),"")</f>
        <v/>
      </c>
      <c r="C238" s="58"/>
      <c r="D238" s="58"/>
      <c r="E238" s="59"/>
      <c r="F238" s="39"/>
      <c r="G238" s="40"/>
      <c r="H238" s="41"/>
      <c r="I238" s="60"/>
      <c r="J238" s="43"/>
      <c r="K238" s="43"/>
      <c r="L238" s="61"/>
      <c r="M238" s="61"/>
      <c r="N238" s="62"/>
    </row>
    <row r="239" spans="1:14" x14ac:dyDescent="0.3">
      <c r="A239" s="23"/>
      <c r="B239" s="36" t="str">
        <f>IF(I239&lt;&gt;"",1+MAX(A$1:$B238),"")</f>
        <v/>
      </c>
      <c r="C239" s="37"/>
      <c r="D239" s="38"/>
      <c r="E239" s="38" t="s">
        <v>315</v>
      </c>
      <c r="F239" s="39"/>
      <c r="G239" s="40"/>
      <c r="H239" s="41"/>
      <c r="I239" s="42"/>
      <c r="J239" s="43"/>
      <c r="K239" s="43"/>
      <c r="L239" s="44"/>
      <c r="M239" s="44"/>
      <c r="N239" s="45"/>
    </row>
    <row r="240" spans="1:14" ht="62.25" customHeight="1" x14ac:dyDescent="0.3">
      <c r="A240" s="23"/>
      <c r="B240" s="36">
        <f>IF(I240&lt;&gt;"",1+MAX(A$1:$B239),"")</f>
        <v>120</v>
      </c>
      <c r="C240" s="63" t="s">
        <v>316</v>
      </c>
      <c r="D240" s="60">
        <v>12</v>
      </c>
      <c r="E240" s="57" t="s">
        <v>317</v>
      </c>
      <c r="F240" s="78">
        <v>251.88</v>
      </c>
      <c r="G240" s="64">
        <v>0.1</v>
      </c>
      <c r="H240" s="80">
        <f>F240*(1+G240)</f>
        <v>277.06800000000004</v>
      </c>
      <c r="I240" s="65" t="s">
        <v>96</v>
      </c>
      <c r="J240" s="43">
        <v>1.25</v>
      </c>
      <c r="K240" s="43">
        <v>1.85</v>
      </c>
      <c r="L240" s="61">
        <f>IF(I240&lt;&gt;"",H240*J240,"")</f>
        <v>346.33500000000004</v>
      </c>
      <c r="M240" s="61">
        <f>IF(I240&lt;&gt;"",H240*K240,"")</f>
        <v>512.57580000000007</v>
      </c>
      <c r="N240" s="62">
        <f>IF(I240&lt;&gt;"",L240+M240,"")</f>
        <v>858.91080000000011</v>
      </c>
    </row>
    <row r="241" spans="1:14" ht="30.75" customHeight="1" x14ac:dyDescent="0.3">
      <c r="A241" s="23"/>
      <c r="B241" s="36">
        <f>IF(I241&lt;&gt;"",1+MAX(A$1:$B240),"")</f>
        <v>121</v>
      </c>
      <c r="C241" s="63" t="s">
        <v>318</v>
      </c>
      <c r="D241" s="60">
        <v>12</v>
      </c>
      <c r="E241" s="57" t="s">
        <v>319</v>
      </c>
      <c r="F241" s="78">
        <v>253</v>
      </c>
      <c r="G241" s="64">
        <v>0.1</v>
      </c>
      <c r="H241" s="82">
        <f>F241*(1+G241)</f>
        <v>278.3</v>
      </c>
      <c r="I241" s="65" t="s">
        <v>96</v>
      </c>
      <c r="J241" s="43">
        <v>0.2</v>
      </c>
      <c r="K241" s="43">
        <v>0.15</v>
      </c>
      <c r="L241" s="61">
        <f>IF(I241&lt;&gt;"",H241*J241,"")</f>
        <v>55.660000000000004</v>
      </c>
      <c r="M241" s="61">
        <f>IF(I241&lt;&gt;"",H241*K241,"")</f>
        <v>41.744999999999997</v>
      </c>
      <c r="N241" s="62">
        <f>IF(I241&lt;&gt;"",L241+M241,"")</f>
        <v>97.405000000000001</v>
      </c>
    </row>
    <row r="242" spans="1:14" ht="30.75" customHeight="1" x14ac:dyDescent="0.3">
      <c r="A242" s="23"/>
      <c r="B242" s="36">
        <f>IF(I242&lt;&gt;"",1+MAX(A$1:$B241),"")</f>
        <v>122</v>
      </c>
      <c r="C242" s="63" t="s">
        <v>318</v>
      </c>
      <c r="D242" s="60">
        <v>12</v>
      </c>
      <c r="E242" s="57" t="s">
        <v>320</v>
      </c>
      <c r="F242" s="78">
        <v>253</v>
      </c>
      <c r="G242" s="64">
        <v>0.1</v>
      </c>
      <c r="H242" s="82">
        <f>F242*(1+G242)</f>
        <v>278.3</v>
      </c>
      <c r="I242" s="65" t="s">
        <v>96</v>
      </c>
      <c r="J242" s="43">
        <v>2.25</v>
      </c>
      <c r="K242" s="43">
        <v>1.6</v>
      </c>
      <c r="L242" s="61">
        <f>IF(I242&lt;&gt;"",H242*J242,"")</f>
        <v>626.17500000000007</v>
      </c>
      <c r="M242" s="61">
        <f>IF(I242&lt;&gt;"",H242*K242,"")</f>
        <v>445.28000000000003</v>
      </c>
      <c r="N242" s="62">
        <f>IF(I242&lt;&gt;"",L242+M242,"")</f>
        <v>1071.4550000000002</v>
      </c>
    </row>
    <row r="243" spans="1:14" ht="30.75" customHeight="1" x14ac:dyDescent="0.3">
      <c r="A243" s="23"/>
      <c r="B243" s="36">
        <f>IF(I243&lt;&gt;"",1+MAX(A$1:$B242),"")</f>
        <v>123</v>
      </c>
      <c r="C243" s="63" t="s">
        <v>318</v>
      </c>
      <c r="D243" s="60">
        <v>12</v>
      </c>
      <c r="E243" s="57" t="s">
        <v>321</v>
      </c>
      <c r="F243" s="78">
        <v>22</v>
      </c>
      <c r="G243" s="64">
        <v>0.05</v>
      </c>
      <c r="H243" s="80">
        <f>F243*(1+G243)</f>
        <v>23.1</v>
      </c>
      <c r="I243" s="65" t="s">
        <v>75</v>
      </c>
      <c r="J243" s="43">
        <v>4</v>
      </c>
      <c r="K243" s="43">
        <v>5</v>
      </c>
      <c r="L243" s="61">
        <f>IF(I243&lt;&gt;"",H243*J243,"")</f>
        <v>92.4</v>
      </c>
      <c r="M243" s="61">
        <f>IF(I243&lt;&gt;"",H243*K243,"")</f>
        <v>115.5</v>
      </c>
      <c r="N243" s="62">
        <f>IF(I243&lt;&gt;"",L243+M243,"")</f>
        <v>207.9</v>
      </c>
    </row>
    <row r="244" spans="1:14" ht="30.75" customHeight="1" x14ac:dyDescent="0.3">
      <c r="A244" s="23"/>
      <c r="B244" s="36">
        <f>IF(I244&lt;&gt;"",1+MAX(A$1:$B243),"")</f>
        <v>124</v>
      </c>
      <c r="C244" s="63" t="s">
        <v>322</v>
      </c>
      <c r="D244" s="60">
        <v>12</v>
      </c>
      <c r="E244" s="57" t="s">
        <v>323</v>
      </c>
      <c r="F244" s="78">
        <v>67</v>
      </c>
      <c r="G244" s="64">
        <v>0.1</v>
      </c>
      <c r="H244" s="80">
        <f>F244*(1+G244)</f>
        <v>73.7</v>
      </c>
      <c r="I244" s="65" t="s">
        <v>75</v>
      </c>
      <c r="J244" s="43">
        <v>1.5</v>
      </c>
      <c r="K244" s="43">
        <v>1.75</v>
      </c>
      <c r="L244" s="61">
        <f>IF(I244&lt;&gt;"",H244*J244,"")</f>
        <v>110.55000000000001</v>
      </c>
      <c r="M244" s="61">
        <f>IF(I244&lt;&gt;"",H244*K244,"")</f>
        <v>128.97499999999999</v>
      </c>
      <c r="N244" s="62">
        <f>IF(I244&lt;&gt;"",L244+M244,"")</f>
        <v>239.52500000000001</v>
      </c>
    </row>
    <row r="245" spans="1:14" x14ac:dyDescent="0.3">
      <c r="A245" s="23"/>
      <c r="B245" s="36" t="str">
        <f>IF(I245&lt;&gt;"",1+MAX(A$1:$B244),"")</f>
        <v/>
      </c>
      <c r="C245" s="58"/>
      <c r="D245" s="58"/>
      <c r="E245" s="59"/>
      <c r="F245" s="39"/>
      <c r="G245" s="40"/>
      <c r="H245" s="41"/>
      <c r="I245" s="60"/>
      <c r="J245" s="43"/>
      <c r="K245" s="43"/>
      <c r="L245" s="61"/>
      <c r="M245" s="61"/>
      <c r="N245" s="62"/>
    </row>
    <row r="246" spans="1:14" x14ac:dyDescent="0.3">
      <c r="A246" s="23"/>
      <c r="B246" s="36" t="str">
        <f>IF(I246&lt;&gt;"",1+MAX(A$1:$B245),"")</f>
        <v/>
      </c>
      <c r="C246" s="37"/>
      <c r="D246" s="38"/>
      <c r="E246" s="38" t="s">
        <v>324</v>
      </c>
      <c r="F246" s="39"/>
      <c r="G246" s="40"/>
      <c r="H246" s="41"/>
      <c r="I246" s="42"/>
      <c r="J246" s="43"/>
      <c r="K246" s="43"/>
      <c r="L246" s="44"/>
      <c r="M246" s="44"/>
      <c r="N246" s="45"/>
    </row>
    <row r="247" spans="1:14" ht="62.25" customHeight="1" x14ac:dyDescent="0.3">
      <c r="A247" s="23"/>
      <c r="B247" s="36">
        <f>IF(I247&lt;&gt;"",1+MAX(A$1:$B246),"")</f>
        <v>125</v>
      </c>
      <c r="C247" s="63" t="s">
        <v>325</v>
      </c>
      <c r="D247" s="60">
        <v>12</v>
      </c>
      <c r="E247" s="57" t="s">
        <v>326</v>
      </c>
      <c r="F247" s="78">
        <v>67</v>
      </c>
      <c r="G247" s="64">
        <v>0.1</v>
      </c>
      <c r="H247" s="78">
        <f>F247*(1+G247)</f>
        <v>73.7</v>
      </c>
      <c r="I247" s="65" t="s">
        <v>75</v>
      </c>
      <c r="J247" s="43">
        <v>4.5</v>
      </c>
      <c r="K247" s="43">
        <v>3.5</v>
      </c>
      <c r="L247" s="61">
        <f>IF(I247&lt;&gt;"",H247*J247,"")</f>
        <v>331.65000000000003</v>
      </c>
      <c r="M247" s="61">
        <f>IF(I247&lt;&gt;"",H247*K247,"")</f>
        <v>257.95</v>
      </c>
      <c r="N247" s="62">
        <f>IF(I247&lt;&gt;"",L247+M247,"")</f>
        <v>589.6</v>
      </c>
    </row>
    <row r="248" spans="1:14" ht="62.25" customHeight="1" x14ac:dyDescent="0.3">
      <c r="A248" s="23"/>
      <c r="B248" s="36">
        <f>IF(I248&lt;&gt;"",1+MAX(A$1:$B247),"")</f>
        <v>126</v>
      </c>
      <c r="C248" s="63" t="s">
        <v>327</v>
      </c>
      <c r="D248" s="60">
        <v>12</v>
      </c>
      <c r="E248" s="57" t="s">
        <v>328</v>
      </c>
      <c r="F248" s="78">
        <v>67</v>
      </c>
      <c r="G248" s="64">
        <v>0.1</v>
      </c>
      <c r="H248" s="78">
        <f>F248*(1+G248)</f>
        <v>73.7</v>
      </c>
      <c r="I248" s="65" t="s">
        <v>96</v>
      </c>
      <c r="J248" s="43">
        <v>5</v>
      </c>
      <c r="K248" s="43">
        <v>4</v>
      </c>
      <c r="L248" s="61">
        <f>IF(I248&lt;&gt;"",H248*J248,"")</f>
        <v>368.5</v>
      </c>
      <c r="M248" s="61">
        <f>IF(I248&lt;&gt;"",H248*K248,"")</f>
        <v>294.8</v>
      </c>
      <c r="N248" s="62">
        <f>IF(I248&lt;&gt;"",L248+M248,"")</f>
        <v>663.3</v>
      </c>
    </row>
    <row r="249" spans="1:14" ht="30.75" customHeight="1" x14ac:dyDescent="0.3">
      <c r="A249" s="23"/>
      <c r="B249" s="36">
        <f>IF(I249&lt;&gt;"",1+MAX(A$1:$B248),"")</f>
        <v>127</v>
      </c>
      <c r="C249" s="63" t="s">
        <v>329</v>
      </c>
      <c r="D249" s="60">
        <v>12</v>
      </c>
      <c r="E249" s="57" t="s">
        <v>330</v>
      </c>
      <c r="F249" s="78">
        <v>44</v>
      </c>
      <c r="G249" s="64">
        <v>0.05</v>
      </c>
      <c r="H249" s="78">
        <f>F249*(1+G249)</f>
        <v>46.2</v>
      </c>
      <c r="I249" s="65" t="s">
        <v>75</v>
      </c>
      <c r="J249" s="43">
        <v>5.5</v>
      </c>
      <c r="K249" s="43">
        <v>5.5</v>
      </c>
      <c r="L249" s="61">
        <f>IF(I249&lt;&gt;"",H249*J249,"")</f>
        <v>254.10000000000002</v>
      </c>
      <c r="M249" s="61">
        <f>IF(I249&lt;&gt;"",H249*K249,"")</f>
        <v>254.10000000000002</v>
      </c>
      <c r="N249" s="62">
        <f>IF(I249&lt;&gt;"",L249+M249,"")</f>
        <v>508.20000000000005</v>
      </c>
    </row>
    <row r="250" spans="1:14" ht="46.5" customHeight="1" x14ac:dyDescent="0.3">
      <c r="A250" s="23"/>
      <c r="B250" s="36">
        <f>IF(I250&lt;&gt;"",1+MAX(A$1:$B249),"")</f>
        <v>128</v>
      </c>
      <c r="C250" s="63" t="s">
        <v>331</v>
      </c>
      <c r="D250" s="60">
        <v>12</v>
      </c>
      <c r="E250" s="57" t="s">
        <v>332</v>
      </c>
      <c r="F250" s="78">
        <v>43</v>
      </c>
      <c r="G250" s="64">
        <v>0.05</v>
      </c>
      <c r="H250" s="78">
        <f>F250*(1+G250)</f>
        <v>45.15</v>
      </c>
      <c r="I250" s="65" t="s">
        <v>75</v>
      </c>
      <c r="J250" s="43">
        <v>5.5</v>
      </c>
      <c r="K250" s="43">
        <v>6.5</v>
      </c>
      <c r="L250" s="61">
        <f>IF(I250&lt;&gt;"",H250*J250,"")</f>
        <v>248.32499999999999</v>
      </c>
      <c r="M250" s="61">
        <f>IF(I250&lt;&gt;"",H250*K250,"")</f>
        <v>293.47499999999997</v>
      </c>
      <c r="N250" s="62">
        <f>IF(I250&lt;&gt;"",L250+M250,"")</f>
        <v>541.79999999999995</v>
      </c>
    </row>
    <row r="251" spans="1:14" x14ac:dyDescent="0.3">
      <c r="A251" s="23"/>
      <c r="B251" s="36" t="str">
        <f>IF(I251&lt;&gt;"",1+MAX(A$1:$B250),"")</f>
        <v/>
      </c>
      <c r="C251" s="58"/>
      <c r="D251" s="58"/>
      <c r="E251" s="59"/>
      <c r="F251" s="39"/>
      <c r="G251" s="40"/>
      <c r="H251" s="41"/>
      <c r="I251" s="60"/>
      <c r="J251" s="43"/>
      <c r="K251" s="43"/>
      <c r="L251" s="61"/>
      <c r="M251" s="61"/>
      <c r="N251" s="62"/>
    </row>
    <row r="252" spans="1:14" x14ac:dyDescent="0.3">
      <c r="A252" s="23"/>
      <c r="B252" s="36" t="str">
        <f>IF(I252&lt;&gt;"",1+MAX(A$1:$B251),"")</f>
        <v/>
      </c>
      <c r="C252" s="37"/>
      <c r="D252" s="38"/>
      <c r="E252" s="38" t="s">
        <v>333</v>
      </c>
      <c r="F252" s="39"/>
      <c r="G252" s="40"/>
      <c r="H252" s="41"/>
      <c r="I252" s="42"/>
      <c r="J252" s="43"/>
      <c r="K252" s="43"/>
      <c r="L252" s="44"/>
      <c r="M252" s="44"/>
      <c r="N252" s="45"/>
    </row>
    <row r="253" spans="1:14" ht="62.25" customHeight="1" x14ac:dyDescent="0.3">
      <c r="A253" s="23"/>
      <c r="B253" s="36">
        <f>IF(I253&lt;&gt;"",1+MAX(A$1:$B252),"")</f>
        <v>129</v>
      </c>
      <c r="C253" s="63" t="s">
        <v>334</v>
      </c>
      <c r="D253" s="60">
        <v>12</v>
      </c>
      <c r="E253" s="57" t="s">
        <v>335</v>
      </c>
      <c r="F253" s="78">
        <v>144</v>
      </c>
      <c r="G253" s="64">
        <v>0.1</v>
      </c>
      <c r="H253" s="80">
        <f>F253*(1+G253)</f>
        <v>158.4</v>
      </c>
      <c r="I253" s="65" t="s">
        <v>96</v>
      </c>
      <c r="J253" s="43">
        <v>2.25</v>
      </c>
      <c r="K253" s="43">
        <v>1.1000000000000001</v>
      </c>
      <c r="L253" s="61">
        <f>IF(I253&lt;&gt;"",H253*J253,"")</f>
        <v>356.40000000000003</v>
      </c>
      <c r="M253" s="61">
        <f>IF(I253&lt;&gt;"",H253*K253,"")</f>
        <v>174.24</v>
      </c>
      <c r="N253" s="62">
        <f>IF(I253&lt;&gt;"",L253+M253,"")</f>
        <v>530.6400000000001</v>
      </c>
    </row>
    <row r="254" spans="1:14" ht="30.75" customHeight="1" x14ac:dyDescent="0.3">
      <c r="A254" s="23"/>
      <c r="B254" s="36">
        <f>IF(I254&lt;&gt;"",1+MAX(A$1:$B253),"")</f>
        <v>130</v>
      </c>
      <c r="C254" s="63" t="s">
        <v>336</v>
      </c>
      <c r="D254" s="60">
        <v>12</v>
      </c>
      <c r="E254" s="57" t="s">
        <v>337</v>
      </c>
      <c r="F254" s="78">
        <v>144</v>
      </c>
      <c r="G254" s="64">
        <v>0.1</v>
      </c>
      <c r="H254" s="80">
        <f>F254*(1+G254)</f>
        <v>158.4</v>
      </c>
      <c r="I254" s="65" t="s">
        <v>96</v>
      </c>
      <c r="J254" s="43">
        <v>1.2</v>
      </c>
      <c r="K254" s="43">
        <v>0.5</v>
      </c>
      <c r="L254" s="61">
        <f>IF(I254&lt;&gt;"",H254*J254,"")</f>
        <v>190.08</v>
      </c>
      <c r="M254" s="61">
        <f>IF(I254&lt;&gt;"",H254*K254,"")</f>
        <v>79.2</v>
      </c>
      <c r="N254" s="62">
        <f>IF(I254&lt;&gt;"",L254+M254,"")</f>
        <v>269.28000000000003</v>
      </c>
    </row>
    <row r="255" spans="1:14" ht="30.75" customHeight="1" x14ac:dyDescent="0.3">
      <c r="A255" s="23"/>
      <c r="B255" s="36">
        <f>IF(I255&lt;&gt;"",1+MAX(A$1:$B254),"")</f>
        <v>131</v>
      </c>
      <c r="C255" s="63" t="s">
        <v>338</v>
      </c>
      <c r="D255" s="60">
        <v>12</v>
      </c>
      <c r="E255" s="57" t="s">
        <v>339</v>
      </c>
      <c r="F255" s="78">
        <v>144</v>
      </c>
      <c r="G255" s="64">
        <v>0.1</v>
      </c>
      <c r="H255" s="80">
        <f>F255*(1+G255)</f>
        <v>158.4</v>
      </c>
      <c r="I255" s="65" t="s">
        <v>96</v>
      </c>
      <c r="J255" s="43">
        <v>0.55000000000000004</v>
      </c>
      <c r="K255" s="43">
        <v>0.95</v>
      </c>
      <c r="L255" s="61">
        <f>IF(I255&lt;&gt;"",H255*J255,"")</f>
        <v>87.12</v>
      </c>
      <c r="M255" s="61">
        <f>IF(I255&lt;&gt;"",H255*K255,"")</f>
        <v>150.47999999999999</v>
      </c>
      <c r="N255" s="62">
        <f>IF(I255&lt;&gt;"",L255+M255,"")</f>
        <v>237.6</v>
      </c>
    </row>
    <row r="256" spans="1:14" ht="62.25" customHeight="1" x14ac:dyDescent="0.3">
      <c r="A256" s="23"/>
      <c r="B256" s="36">
        <f>IF(I256&lt;&gt;"",1+MAX(A$1:$B255),"")</f>
        <v>132</v>
      </c>
      <c r="C256" s="63" t="s">
        <v>340</v>
      </c>
      <c r="D256" s="60">
        <v>12</v>
      </c>
      <c r="E256" s="57" t="s">
        <v>341</v>
      </c>
      <c r="F256" s="78">
        <v>12</v>
      </c>
      <c r="G256" s="64">
        <v>0</v>
      </c>
      <c r="H256" s="78">
        <f>F256*(1+G256)</f>
        <v>12</v>
      </c>
      <c r="I256" s="65" t="s">
        <v>75</v>
      </c>
      <c r="J256" s="43">
        <v>8</v>
      </c>
      <c r="K256" s="43">
        <v>6</v>
      </c>
      <c r="L256" s="61">
        <f>IF(I256&lt;&gt;"",H256*J256,"")</f>
        <v>96</v>
      </c>
      <c r="M256" s="61">
        <f>IF(I256&lt;&gt;"",H256*K256,"")</f>
        <v>72</v>
      </c>
      <c r="N256" s="62">
        <f>IF(I256&lt;&gt;"",L256+M256,"")</f>
        <v>168</v>
      </c>
    </row>
    <row r="257" spans="1:14" x14ac:dyDescent="0.3">
      <c r="A257" s="23"/>
      <c r="B257" s="36" t="str">
        <f>IF(I257&lt;&gt;"",1+MAX(A$1:$B256),"")</f>
        <v/>
      </c>
      <c r="C257" s="58"/>
      <c r="D257" s="58"/>
      <c r="E257" s="59"/>
      <c r="F257" s="39"/>
      <c r="G257" s="40"/>
      <c r="H257" s="41"/>
      <c r="I257" s="60"/>
      <c r="J257" s="43"/>
      <c r="K257" s="43"/>
      <c r="L257" s="61"/>
      <c r="M257" s="61"/>
      <c r="N257" s="62"/>
    </row>
    <row r="258" spans="1:14" x14ac:dyDescent="0.3">
      <c r="A258" s="23"/>
      <c r="B258" s="36" t="str">
        <f>IF(I258&lt;&gt;"",1+MAX(A$1:$B257),"")</f>
        <v/>
      </c>
      <c r="C258" s="37"/>
      <c r="D258" s="38"/>
      <c r="E258" s="38" t="s">
        <v>342</v>
      </c>
      <c r="F258" s="39"/>
      <c r="G258" s="40"/>
      <c r="H258" s="41"/>
      <c r="I258" s="42"/>
      <c r="J258" s="43"/>
      <c r="K258" s="43"/>
      <c r="L258" s="44"/>
      <c r="M258" s="44"/>
      <c r="N258" s="45"/>
    </row>
    <row r="259" spans="1:14" ht="124.5" customHeight="1" x14ac:dyDescent="0.3">
      <c r="A259" s="23"/>
      <c r="B259" s="36">
        <f>IF(I259&lt;&gt;"",1+MAX(A$1:$B258),"")</f>
        <v>133</v>
      </c>
      <c r="C259" s="63" t="s">
        <v>343</v>
      </c>
      <c r="D259" s="60">
        <v>12</v>
      </c>
      <c r="E259" s="57" t="s">
        <v>344</v>
      </c>
      <c r="F259" s="78">
        <v>2</v>
      </c>
      <c r="G259" s="64">
        <v>0</v>
      </c>
      <c r="H259" s="79">
        <f>F259*(1+G259)</f>
        <v>2</v>
      </c>
      <c r="I259" s="65" t="s">
        <v>78</v>
      </c>
      <c r="J259" s="43">
        <v>700</v>
      </c>
      <c r="K259" s="43">
        <v>2900</v>
      </c>
      <c r="L259" s="61">
        <f>IF(I259&lt;&gt;"",H259*J259,"")</f>
        <v>1400</v>
      </c>
      <c r="M259" s="61">
        <f>IF(I259&lt;&gt;"",H259*K259,"")</f>
        <v>5800</v>
      </c>
      <c r="N259" s="62">
        <f>IF(I259&lt;&gt;"",L259+M259,"")</f>
        <v>7200</v>
      </c>
    </row>
    <row r="260" spans="1:14" ht="93" customHeight="1" x14ac:dyDescent="0.3">
      <c r="A260" s="23"/>
      <c r="B260" s="36">
        <f>IF(I260&lt;&gt;"",1+MAX(A$1:$B259),"")</f>
        <v>134</v>
      </c>
      <c r="C260" s="63" t="s">
        <v>345</v>
      </c>
      <c r="D260" s="60">
        <v>12</v>
      </c>
      <c r="E260" s="57" t="s">
        <v>346</v>
      </c>
      <c r="F260" s="78">
        <v>2</v>
      </c>
      <c r="G260" s="64">
        <v>0</v>
      </c>
      <c r="H260" s="79">
        <f>F260*(1+G260)</f>
        <v>2</v>
      </c>
      <c r="I260" s="65" t="s">
        <v>173</v>
      </c>
      <c r="J260" s="43">
        <v>250</v>
      </c>
      <c r="K260" s="43">
        <v>1150</v>
      </c>
      <c r="L260" s="61">
        <f>IF(I260&lt;&gt;"",H260*J260,"")</f>
        <v>500</v>
      </c>
      <c r="M260" s="61">
        <f>IF(I260&lt;&gt;"",H260*K260,"")</f>
        <v>2300</v>
      </c>
      <c r="N260" s="62">
        <f>IF(I260&lt;&gt;"",L260+M260,"")</f>
        <v>2800</v>
      </c>
    </row>
    <row r="261" spans="1:14" ht="30.75" customHeight="1" x14ac:dyDescent="0.3">
      <c r="A261" s="23"/>
      <c r="B261" s="36">
        <f>IF(I261&lt;&gt;"",1+MAX(A$1:$B260),"")</f>
        <v>135</v>
      </c>
      <c r="C261" s="63" t="s">
        <v>347</v>
      </c>
      <c r="D261" s="60">
        <v>12</v>
      </c>
      <c r="E261" s="57" t="s">
        <v>348</v>
      </c>
      <c r="F261" s="78">
        <v>80</v>
      </c>
      <c r="G261" s="64">
        <v>0.1</v>
      </c>
      <c r="H261" s="78">
        <f>F261*(1+G261)</f>
        <v>88</v>
      </c>
      <c r="I261" s="65" t="s">
        <v>75</v>
      </c>
      <c r="J261" s="43">
        <v>1.1000000000000001</v>
      </c>
      <c r="K261" s="43">
        <v>0.65</v>
      </c>
      <c r="L261" s="61">
        <f>IF(I261&lt;&gt;"",H261*J261,"")</f>
        <v>96.800000000000011</v>
      </c>
      <c r="M261" s="61">
        <f>IF(I261&lt;&gt;"",H261*K261,"")</f>
        <v>57.2</v>
      </c>
      <c r="N261" s="62">
        <f>IF(I261&lt;&gt;"",L261+M261,"")</f>
        <v>154</v>
      </c>
    </row>
    <row r="262" spans="1:14" x14ac:dyDescent="0.3">
      <c r="A262" s="23"/>
      <c r="B262" s="36" t="str">
        <f>IF(I262&lt;&gt;"",1+MAX(A$1:$B261),"")</f>
        <v/>
      </c>
      <c r="C262" s="58"/>
      <c r="D262" s="58"/>
      <c r="E262" s="59"/>
      <c r="F262" s="39"/>
      <c r="G262" s="40"/>
      <c r="H262" s="41"/>
      <c r="I262" s="60"/>
      <c r="J262" s="43"/>
      <c r="K262" s="43"/>
      <c r="L262" s="61"/>
      <c r="M262" s="61"/>
      <c r="N262" s="62"/>
    </row>
    <row r="263" spans="1:14" x14ac:dyDescent="0.3">
      <c r="A263" s="23"/>
      <c r="B263" s="36" t="str">
        <f>IF(I263&lt;&gt;"",1+MAX(A$1:$B262),"")</f>
        <v/>
      </c>
      <c r="C263" s="37"/>
      <c r="D263" s="38"/>
      <c r="E263" s="38" t="s">
        <v>349</v>
      </c>
      <c r="F263" s="39"/>
      <c r="G263" s="40"/>
      <c r="H263" s="41"/>
      <c r="I263" s="42"/>
      <c r="J263" s="43"/>
      <c r="K263" s="43"/>
      <c r="L263" s="44"/>
      <c r="M263" s="44"/>
      <c r="N263" s="45"/>
    </row>
    <row r="264" spans="1:14" ht="93" customHeight="1" x14ac:dyDescent="0.3">
      <c r="A264" s="23"/>
      <c r="B264" s="36">
        <f>IF(I264&lt;&gt;"",1+MAX(A$1:$B263),"")</f>
        <v>136</v>
      </c>
      <c r="C264" s="63" t="s">
        <v>350</v>
      </c>
      <c r="D264" s="60">
        <v>12</v>
      </c>
      <c r="E264" s="57" t="s">
        <v>351</v>
      </c>
      <c r="F264" s="78">
        <v>1</v>
      </c>
      <c r="G264" s="64">
        <v>0</v>
      </c>
      <c r="H264" s="79">
        <f>F264*(1+G264)</f>
        <v>1</v>
      </c>
      <c r="I264" s="65" t="s">
        <v>78</v>
      </c>
      <c r="J264" s="43">
        <v>250</v>
      </c>
      <c r="K264" s="43">
        <v>850</v>
      </c>
      <c r="L264" s="61">
        <f>IF(I264&lt;&gt;"",H264*J264,"")</f>
        <v>250</v>
      </c>
      <c r="M264" s="61">
        <f>IF(I264&lt;&gt;"",H264*K264,"")</f>
        <v>850</v>
      </c>
      <c r="N264" s="62">
        <f>IF(I264&lt;&gt;"",L264+M264,"")</f>
        <v>1100</v>
      </c>
    </row>
    <row r="265" spans="1:14" ht="78" customHeight="1" x14ac:dyDescent="0.3">
      <c r="A265" s="23"/>
      <c r="B265" s="36">
        <f>IF(I265&lt;&gt;"",1+MAX(A$1:$B264),"")</f>
        <v>137</v>
      </c>
      <c r="C265" s="63" t="s">
        <v>352</v>
      </c>
      <c r="D265" s="60">
        <v>12</v>
      </c>
      <c r="E265" s="57" t="s">
        <v>353</v>
      </c>
      <c r="F265" s="78">
        <v>1</v>
      </c>
      <c r="G265" s="64">
        <v>0</v>
      </c>
      <c r="H265" s="79">
        <f>F265*(1+G265)</f>
        <v>1</v>
      </c>
      <c r="I265" s="65" t="s">
        <v>78</v>
      </c>
      <c r="J265" s="43">
        <v>200</v>
      </c>
      <c r="K265" s="43">
        <v>550</v>
      </c>
      <c r="L265" s="61">
        <f>IF(I265&lt;&gt;"",H265*J265,"")</f>
        <v>200</v>
      </c>
      <c r="M265" s="61">
        <f>IF(I265&lt;&gt;"",H265*K265,"")</f>
        <v>550</v>
      </c>
      <c r="N265" s="62">
        <f>IF(I265&lt;&gt;"",L265+M265,"")</f>
        <v>750</v>
      </c>
    </row>
    <row r="266" spans="1:14" x14ac:dyDescent="0.3">
      <c r="A266" s="23"/>
      <c r="B266" s="36" t="str">
        <f>IF(I266&lt;&gt;"",1+MAX(A$1:$B265),"")</f>
        <v/>
      </c>
      <c r="C266" s="58"/>
      <c r="D266" s="58"/>
      <c r="E266" s="59"/>
      <c r="F266" s="39"/>
      <c r="G266" s="40"/>
      <c r="H266" s="41"/>
      <c r="I266" s="60"/>
      <c r="J266" s="43"/>
      <c r="K266" s="43"/>
      <c r="L266" s="61"/>
      <c r="M266" s="61"/>
      <c r="N266" s="62"/>
    </row>
    <row r="267" spans="1:14" x14ac:dyDescent="0.3">
      <c r="A267" s="23"/>
      <c r="B267" s="36" t="str">
        <f>IF(I267&lt;&gt;"",1+MAX(A$1:$B266),"")</f>
        <v/>
      </c>
      <c r="C267" s="37"/>
      <c r="D267" s="38"/>
      <c r="E267" s="38" t="s">
        <v>354</v>
      </c>
      <c r="F267" s="39"/>
      <c r="G267" s="40"/>
      <c r="H267" s="41"/>
      <c r="I267" s="42"/>
      <c r="J267" s="43"/>
      <c r="K267" s="43"/>
      <c r="L267" s="44"/>
      <c r="M267" s="44"/>
      <c r="N267" s="45"/>
    </row>
    <row r="268" spans="1:14" ht="108.75" customHeight="1" x14ac:dyDescent="0.3">
      <c r="A268" s="23"/>
      <c r="B268" s="36">
        <f>IF(I268&lt;&gt;"",1+MAX(A$1:$B267),"")</f>
        <v>138</v>
      </c>
      <c r="C268" s="63" t="s">
        <v>355</v>
      </c>
      <c r="D268" s="60">
        <v>12</v>
      </c>
      <c r="E268" s="57" t="s">
        <v>356</v>
      </c>
      <c r="F268" s="78">
        <v>10</v>
      </c>
      <c r="G268" s="64">
        <v>0</v>
      </c>
      <c r="H268" s="78">
        <f>F268*(1+G268)</f>
        <v>10</v>
      </c>
      <c r="I268" s="65" t="s">
        <v>78</v>
      </c>
      <c r="J268" s="43">
        <v>350</v>
      </c>
      <c r="K268" s="43">
        <v>450</v>
      </c>
      <c r="L268" s="61">
        <f>IF(I268&lt;&gt;"",H268*J268,"")</f>
        <v>3500</v>
      </c>
      <c r="M268" s="61">
        <f>IF(I268&lt;&gt;"",H268*K268,"")</f>
        <v>4500</v>
      </c>
      <c r="N268" s="62">
        <f>IF(I268&lt;&gt;"",L268+M268,"")</f>
        <v>8000</v>
      </c>
    </row>
    <row r="269" spans="1:14" x14ac:dyDescent="0.3">
      <c r="A269" s="23"/>
      <c r="B269" s="36" t="str">
        <f>IF(I269&lt;&gt;"",1+MAX(A$1:$B268),"")</f>
        <v/>
      </c>
      <c r="C269" s="58"/>
      <c r="D269" s="58"/>
      <c r="E269" s="59"/>
      <c r="F269" s="39"/>
      <c r="G269" s="40"/>
      <c r="H269" s="41"/>
      <c r="I269" s="60"/>
      <c r="J269" s="43"/>
      <c r="K269" s="43"/>
      <c r="L269" s="61"/>
      <c r="M269" s="61"/>
      <c r="N269" s="62"/>
    </row>
    <row r="270" spans="1:14" ht="16.2" thickBot="1" x14ac:dyDescent="0.35">
      <c r="A270" s="23"/>
      <c r="B270" s="36" t="str">
        <f>IF(I270&lt;&gt;"",1+MAX(A$1:$B269),"")</f>
        <v/>
      </c>
      <c r="C270" s="37"/>
      <c r="D270" s="38"/>
      <c r="E270" s="38" t="s">
        <v>357</v>
      </c>
      <c r="F270" s="39"/>
      <c r="G270" s="40"/>
      <c r="H270" s="41"/>
      <c r="I270" s="42"/>
      <c r="J270" s="43"/>
      <c r="K270" s="43"/>
      <c r="L270" s="44"/>
      <c r="M270" s="44"/>
      <c r="N270" s="45"/>
    </row>
    <row r="271" spans="1:14" ht="30.75" customHeight="1" x14ac:dyDescent="0.3">
      <c r="A271" s="23"/>
      <c r="B271" s="46">
        <f>IF(I271&lt;&gt;"",1+MAX(A$1:$B270),"")</f>
        <v>139</v>
      </c>
      <c r="C271" s="47" t="s">
        <v>358</v>
      </c>
      <c r="D271" s="48">
        <v>12</v>
      </c>
      <c r="E271" s="49" t="s">
        <v>359</v>
      </c>
      <c r="F271" s="50">
        <v>1</v>
      </c>
      <c r="G271" s="51">
        <v>0</v>
      </c>
      <c r="H271" s="52">
        <f>F271*(1+G271)</f>
        <v>1</v>
      </c>
      <c r="I271" s="53" t="s">
        <v>25</v>
      </c>
      <c r="J271" s="54">
        <v>450</v>
      </c>
      <c r="K271" s="54">
        <v>350</v>
      </c>
      <c r="L271" s="55">
        <f>IF(I271&lt;&gt;"",H271*J271,"")</f>
        <v>450</v>
      </c>
      <c r="M271" s="55">
        <f>IF(I271&lt;&gt;"",H271*K271,"")</f>
        <v>350</v>
      </c>
      <c r="N271" s="56">
        <f>IF(I271&lt;&gt;"",L271+M271,"")</f>
        <v>800</v>
      </c>
    </row>
    <row r="272" spans="1:14" x14ac:dyDescent="0.3">
      <c r="A272" s="23"/>
      <c r="B272" s="36" t="str">
        <f>IF(I272&lt;&gt;"",1+MAX(A$1:$B271),"")</f>
        <v/>
      </c>
      <c r="C272" s="58"/>
      <c r="D272" s="58"/>
      <c r="E272" s="59"/>
      <c r="F272" s="39"/>
      <c r="G272" s="40"/>
      <c r="H272" s="41"/>
      <c r="I272" s="60"/>
      <c r="J272" s="43"/>
      <c r="K272" s="43"/>
      <c r="L272" s="61"/>
      <c r="M272" s="61"/>
      <c r="N272" s="62"/>
    </row>
    <row r="273" spans="1:14" x14ac:dyDescent="0.3">
      <c r="A273" s="23"/>
      <c r="B273" s="36" t="str">
        <f>IF(I273&lt;&gt;"",1+MAX(A$1:$B272),"")</f>
        <v/>
      </c>
      <c r="C273" s="37"/>
      <c r="D273" s="38"/>
      <c r="E273" s="38" t="s">
        <v>360</v>
      </c>
      <c r="F273" s="39"/>
      <c r="G273" s="40"/>
      <c r="H273" s="41"/>
      <c r="I273" s="42"/>
      <c r="J273" s="43"/>
      <c r="K273" s="43"/>
      <c r="L273" s="44"/>
      <c r="M273" s="44"/>
      <c r="N273" s="45"/>
    </row>
    <row r="274" spans="1:14" ht="30.75" customHeight="1" x14ac:dyDescent="0.3">
      <c r="A274" s="23"/>
      <c r="B274" s="36">
        <f>IF(I274&lt;&gt;"",1+MAX(A$1:$B273),"")</f>
        <v>140</v>
      </c>
      <c r="C274" s="63" t="s">
        <v>361</v>
      </c>
      <c r="D274" s="60">
        <v>12</v>
      </c>
      <c r="E274" s="57" t="s">
        <v>362</v>
      </c>
      <c r="F274" s="78">
        <v>40.520000000000003</v>
      </c>
      <c r="G274" s="64">
        <v>0.05</v>
      </c>
      <c r="H274" s="80">
        <f>F274*(1+G274)</f>
        <v>42.546000000000006</v>
      </c>
      <c r="I274" s="65" t="s">
        <v>75</v>
      </c>
      <c r="J274" s="43">
        <v>9</v>
      </c>
      <c r="K274" s="43">
        <v>6</v>
      </c>
      <c r="L274" s="61">
        <f>IF(I274&lt;&gt;"",H274*J274,"")</f>
        <v>382.91400000000004</v>
      </c>
      <c r="M274" s="61">
        <f>IF(I274&lt;&gt;"",H274*K274,"")</f>
        <v>255.27600000000004</v>
      </c>
      <c r="N274" s="62">
        <f>IF(I274&lt;&gt;"",L274+M274,"")</f>
        <v>638.19000000000005</v>
      </c>
    </row>
    <row r="275" spans="1:14" ht="30.75" customHeight="1" x14ac:dyDescent="0.3">
      <c r="A275" s="23"/>
      <c r="B275" s="36">
        <f>IF(I275&lt;&gt;"",1+MAX(A$1:$B274),"")</f>
        <v>141</v>
      </c>
      <c r="C275" s="63" t="s">
        <v>363</v>
      </c>
      <c r="D275" s="60">
        <v>12</v>
      </c>
      <c r="E275" s="57" t="s">
        <v>364</v>
      </c>
      <c r="F275" s="78">
        <v>1</v>
      </c>
      <c r="G275" s="64">
        <v>0</v>
      </c>
      <c r="H275" s="78">
        <f>F275*(1+G275)</f>
        <v>1</v>
      </c>
      <c r="I275" s="65" t="s">
        <v>78</v>
      </c>
      <c r="J275" s="43">
        <v>250</v>
      </c>
      <c r="K275" s="43">
        <v>300</v>
      </c>
      <c r="L275" s="61">
        <f>IF(I275&lt;&gt;"",H275*J275,"")</f>
        <v>250</v>
      </c>
      <c r="M275" s="61">
        <f>IF(I275&lt;&gt;"",H275*K275,"")</f>
        <v>300</v>
      </c>
      <c r="N275" s="62">
        <f>IF(I275&lt;&gt;"",L275+M275,"")</f>
        <v>550</v>
      </c>
    </row>
    <row r="276" spans="1:14" x14ac:dyDescent="0.3">
      <c r="A276" s="23"/>
      <c r="B276" s="36" t="str">
        <f>IF(I276&lt;&gt;"",1+MAX(A$1:$B275),"")</f>
        <v/>
      </c>
      <c r="C276" s="58"/>
      <c r="D276" s="58"/>
      <c r="E276" s="59"/>
      <c r="F276" s="39"/>
      <c r="G276" s="40"/>
      <c r="H276" s="41"/>
      <c r="I276" s="60"/>
      <c r="J276" s="43"/>
      <c r="K276" s="43"/>
      <c r="L276" s="61"/>
      <c r="M276" s="61"/>
      <c r="N276" s="62"/>
    </row>
    <row r="277" spans="1:14" x14ac:dyDescent="0.3">
      <c r="A277" s="23"/>
      <c r="B277" s="36" t="str">
        <f>IF(I277&lt;&gt;"",1+MAX(A$1:$B276),"")</f>
        <v/>
      </c>
      <c r="C277" s="66"/>
      <c r="D277" s="60"/>
      <c r="E277" s="67" t="s">
        <v>3</v>
      </c>
      <c r="F277" s="68"/>
      <c r="G277" s="68"/>
      <c r="H277" s="39"/>
      <c r="I277" s="68"/>
      <c r="J277" s="69"/>
      <c r="K277" s="69"/>
      <c r="L277" s="70">
        <f>SUM(L197:L276)</f>
        <v>32223.913692266669</v>
      </c>
      <c r="M277" s="70">
        <f>SUM(M197:M276)</f>
        <v>37189.408809566659</v>
      </c>
      <c r="N277" s="71">
        <f>SUM(N197:N276)</f>
        <v>69413.322501833332</v>
      </c>
    </row>
    <row r="278" spans="1:14" ht="15" customHeight="1" x14ac:dyDescent="0.3">
      <c r="A278" s="23"/>
      <c r="B278" s="36" t="str">
        <f>IF(I278&lt;&gt;"",1+MAX(A$1:$B277),"")</f>
        <v/>
      </c>
      <c r="C278" s="72"/>
      <c r="D278" s="73">
        <v>13</v>
      </c>
      <c r="E278" s="74" t="s">
        <v>365</v>
      </c>
      <c r="F278" s="75"/>
      <c r="G278" s="75"/>
      <c r="H278" s="75"/>
      <c r="I278" s="75"/>
      <c r="J278" s="76"/>
      <c r="K278" s="76"/>
      <c r="L278" s="75"/>
      <c r="M278" s="75"/>
      <c r="N278" s="77"/>
    </row>
    <row r="279" spans="1:14" x14ac:dyDescent="0.3">
      <c r="A279" s="23"/>
      <c r="B279" s="36" t="str">
        <f>IF(I279&lt;&gt;"",1+MAX(A$1:$B278),"")</f>
        <v/>
      </c>
      <c r="C279" s="37"/>
      <c r="D279" s="38"/>
      <c r="E279" s="38" t="s">
        <v>366</v>
      </c>
      <c r="F279" s="39"/>
      <c r="G279" s="40"/>
      <c r="H279" s="41"/>
      <c r="I279" s="42"/>
      <c r="J279" s="43"/>
      <c r="K279" s="43"/>
      <c r="L279" s="44"/>
      <c r="M279" s="44"/>
      <c r="N279" s="45"/>
    </row>
    <row r="280" spans="1:14" ht="30.75" customHeight="1" x14ac:dyDescent="0.3">
      <c r="A280" s="23"/>
      <c r="B280" s="36">
        <f>IF(I280&lt;&gt;"",1+MAX(A$1:$B279),"")</f>
        <v>142</v>
      </c>
      <c r="C280" s="63" t="s">
        <v>367</v>
      </c>
      <c r="D280" s="60">
        <v>13</v>
      </c>
      <c r="E280" s="57" t="s">
        <v>368</v>
      </c>
      <c r="F280" s="78">
        <v>45</v>
      </c>
      <c r="G280" s="64">
        <v>0</v>
      </c>
      <c r="H280" s="79">
        <f>F280*(1+G280)</f>
        <v>45</v>
      </c>
      <c r="I280" s="65" t="s">
        <v>75</v>
      </c>
      <c r="J280" s="43">
        <v>18</v>
      </c>
      <c r="K280" s="43">
        <v>28</v>
      </c>
      <c r="L280" s="61">
        <f>IF(I280&lt;&gt;"",H280*J280,"")</f>
        <v>810</v>
      </c>
      <c r="M280" s="61">
        <f>IF(I280&lt;&gt;"",H280*K280,"")</f>
        <v>1260</v>
      </c>
      <c r="N280" s="62">
        <f>IF(I280&lt;&gt;"",L280+M280,"")</f>
        <v>2070</v>
      </c>
    </row>
    <row r="281" spans="1:14" ht="46.5" customHeight="1" x14ac:dyDescent="0.3">
      <c r="A281" s="23"/>
      <c r="B281" s="36">
        <f>IF(I281&lt;&gt;"",1+MAX(A$1:$B280),"")</f>
        <v>143</v>
      </c>
      <c r="C281" s="63" t="s">
        <v>369</v>
      </c>
      <c r="D281" s="60">
        <v>13</v>
      </c>
      <c r="E281" s="57" t="s">
        <v>370</v>
      </c>
      <c r="F281" s="78">
        <v>2</v>
      </c>
      <c r="G281" s="64">
        <v>0</v>
      </c>
      <c r="H281" s="79">
        <f>F281*(1+G281)</f>
        <v>2</v>
      </c>
      <c r="I281" s="65" t="s">
        <v>78</v>
      </c>
      <c r="J281" s="43">
        <v>1400</v>
      </c>
      <c r="K281" s="43">
        <v>1100</v>
      </c>
      <c r="L281" s="61">
        <f>IF(I281&lt;&gt;"",H281*J281,"")</f>
        <v>2800</v>
      </c>
      <c r="M281" s="61">
        <f>IF(I281&lt;&gt;"",H281*K281,"")</f>
        <v>2200</v>
      </c>
      <c r="N281" s="62">
        <f>IF(I281&lt;&gt;"",L281+M281,"")</f>
        <v>5000</v>
      </c>
    </row>
    <row r="282" spans="1:14" ht="46.5" customHeight="1" x14ac:dyDescent="0.3">
      <c r="A282" s="23"/>
      <c r="B282" s="36">
        <f>IF(I282&lt;&gt;"",1+MAX(A$1:$B281),"")</f>
        <v>144</v>
      </c>
      <c r="C282" s="63" t="s">
        <v>371</v>
      </c>
      <c r="D282" s="60">
        <v>13</v>
      </c>
      <c r="E282" s="57" t="s">
        <v>372</v>
      </c>
      <c r="F282" s="81">
        <v>1.2</v>
      </c>
      <c r="G282" s="64">
        <v>0.1</v>
      </c>
      <c r="H282" s="82">
        <f>F282*(1+G282)</f>
        <v>1.32</v>
      </c>
      <c r="I282" s="65" t="s">
        <v>111</v>
      </c>
      <c r="J282" s="43">
        <v>450</v>
      </c>
      <c r="K282" s="43">
        <v>350</v>
      </c>
      <c r="L282" s="61">
        <f>IF(I282&lt;&gt;"",H282*J282,"")</f>
        <v>594</v>
      </c>
      <c r="M282" s="61">
        <f>IF(I282&lt;&gt;"",H282*K282,"")</f>
        <v>462</v>
      </c>
      <c r="N282" s="62">
        <f>IF(I282&lt;&gt;"",L282+M282,"")</f>
        <v>1056</v>
      </c>
    </row>
    <row r="283" spans="1:14" x14ac:dyDescent="0.3">
      <c r="A283" s="23"/>
      <c r="B283" s="36" t="str">
        <f>IF(I283&lt;&gt;"",1+MAX(A$1:$B282),"")</f>
        <v/>
      </c>
      <c r="C283" s="58"/>
      <c r="D283" s="58"/>
      <c r="E283" s="59"/>
      <c r="F283" s="39"/>
      <c r="G283" s="40"/>
      <c r="H283" s="41"/>
      <c r="I283" s="60"/>
      <c r="J283" s="43"/>
      <c r="K283" s="43"/>
      <c r="L283" s="61"/>
      <c r="M283" s="61"/>
      <c r="N283" s="62"/>
    </row>
    <row r="284" spans="1:14" x14ac:dyDescent="0.3">
      <c r="A284" s="23"/>
      <c r="B284" s="36" t="str">
        <f>IF(I284&lt;&gt;"",1+MAX(A$1:$B283),"")</f>
        <v/>
      </c>
      <c r="C284" s="66"/>
      <c r="D284" s="60"/>
      <c r="E284" s="67" t="s">
        <v>3</v>
      </c>
      <c r="F284" s="68"/>
      <c r="G284" s="68"/>
      <c r="H284" s="39"/>
      <c r="I284" s="68"/>
      <c r="J284" s="69"/>
      <c r="K284" s="69"/>
      <c r="L284" s="70">
        <f>SUM(L279:L283)</f>
        <v>4204</v>
      </c>
      <c r="M284" s="70">
        <f>SUM(M279:M283)</f>
        <v>3922</v>
      </c>
      <c r="N284" s="71">
        <f>SUM(N279:N283)</f>
        <v>8126</v>
      </c>
    </row>
    <row r="285" spans="1:14" ht="15" customHeight="1" x14ac:dyDescent="0.3">
      <c r="A285" s="23"/>
      <c r="B285" s="36" t="str">
        <f>IF(I285&lt;&gt;"",1+MAX(A$1:$B284),"")</f>
        <v/>
      </c>
      <c r="C285" s="72"/>
      <c r="D285" s="73">
        <v>14</v>
      </c>
      <c r="E285" s="74" t="s">
        <v>373</v>
      </c>
      <c r="F285" s="75"/>
      <c r="G285" s="75"/>
      <c r="H285" s="75"/>
      <c r="I285" s="75"/>
      <c r="J285" s="76"/>
      <c r="K285" s="76"/>
      <c r="L285" s="75"/>
      <c r="M285" s="75"/>
      <c r="N285" s="77"/>
    </row>
    <row r="286" spans="1:14" x14ac:dyDescent="0.3">
      <c r="A286" s="23"/>
      <c r="B286" s="36" t="str">
        <f>IF(I286&lt;&gt;"",1+MAX(A$1:$B285),"")</f>
        <v/>
      </c>
      <c r="C286" s="37"/>
      <c r="D286" s="38"/>
      <c r="E286" s="38" t="s">
        <v>374</v>
      </c>
      <c r="F286" s="39"/>
      <c r="G286" s="40"/>
      <c r="H286" s="41"/>
      <c r="I286" s="42"/>
      <c r="J286" s="43"/>
      <c r="K286" s="43"/>
      <c r="L286" s="44"/>
      <c r="M286" s="44"/>
      <c r="N286" s="45"/>
    </row>
    <row r="287" spans="1:14" ht="46.5" customHeight="1" x14ac:dyDescent="0.3">
      <c r="A287" s="23"/>
      <c r="B287" s="36">
        <f>IF(I287&lt;&gt;"",1+MAX(A$1:$B286),"")</f>
        <v>145</v>
      </c>
      <c r="C287" s="63" t="s">
        <v>375</v>
      </c>
      <c r="D287" s="60">
        <v>14</v>
      </c>
      <c r="E287" s="57" t="s">
        <v>376</v>
      </c>
      <c r="F287" s="78">
        <v>1890</v>
      </c>
      <c r="G287" s="64">
        <v>0</v>
      </c>
      <c r="H287" s="79">
        <f>F287*(1+G287)</f>
        <v>1890</v>
      </c>
      <c r="I287" s="65" t="s">
        <v>377</v>
      </c>
      <c r="J287" s="43">
        <v>50</v>
      </c>
      <c r="K287" s="43">
        <v>25</v>
      </c>
      <c r="L287" s="61">
        <f>IF(I287&lt;&gt;"",H287*J287,"")</f>
        <v>94500</v>
      </c>
      <c r="M287" s="61">
        <f>IF(I287&lt;&gt;"",H287*K287,"")</f>
        <v>47250</v>
      </c>
      <c r="N287" s="62">
        <f>IF(I287&lt;&gt;"",L287+M287,"")</f>
        <v>141750</v>
      </c>
    </row>
    <row r="288" spans="1:14" ht="30.75" customHeight="1" x14ac:dyDescent="0.3">
      <c r="A288" s="23"/>
      <c r="B288" s="36">
        <f>IF(I288&lt;&gt;"",1+MAX(A$1:$B287),"")</f>
        <v>146</v>
      </c>
      <c r="C288" s="63" t="s">
        <v>378</v>
      </c>
      <c r="D288" s="60">
        <v>14</v>
      </c>
      <c r="E288" s="57" t="s">
        <v>379</v>
      </c>
      <c r="F288" s="78">
        <v>1</v>
      </c>
      <c r="G288" s="64">
        <v>0</v>
      </c>
      <c r="H288" s="79">
        <f>F288*(1+G288)</f>
        <v>1</v>
      </c>
      <c r="I288" s="65" t="s">
        <v>78</v>
      </c>
      <c r="J288" s="43">
        <v>6000</v>
      </c>
      <c r="K288" s="43">
        <v>3500</v>
      </c>
      <c r="L288" s="61">
        <f>IF(I288&lt;&gt;"",H288*J288,"")</f>
        <v>6000</v>
      </c>
      <c r="M288" s="61">
        <f>IF(I288&lt;&gt;"",H288*K288,"")</f>
        <v>3500</v>
      </c>
      <c r="N288" s="62">
        <f>IF(I288&lt;&gt;"",L288+M288,"")</f>
        <v>9500</v>
      </c>
    </row>
    <row r="289" spans="1:14" ht="15.75" customHeight="1" x14ac:dyDescent="0.3">
      <c r="A289" s="23"/>
      <c r="B289" s="36" t="str">
        <f>IF(I289&lt;&gt;"",1+MAX(A$1:$B288),"")</f>
        <v/>
      </c>
      <c r="C289" s="58"/>
      <c r="D289" s="58"/>
      <c r="E289" s="59"/>
      <c r="F289" s="39"/>
      <c r="G289" s="40"/>
      <c r="H289" s="41"/>
      <c r="I289" s="60"/>
      <c r="J289" s="43"/>
      <c r="K289" s="43"/>
      <c r="L289" s="61"/>
      <c r="M289" s="61"/>
      <c r="N289" s="62"/>
    </row>
    <row r="290" spans="1:14" ht="15.75" customHeight="1" x14ac:dyDescent="0.3">
      <c r="A290" s="23"/>
      <c r="B290" s="36" t="str">
        <f>IF(I290&lt;&gt;"",1+MAX(A$1:$B289),"")</f>
        <v/>
      </c>
      <c r="C290" s="66"/>
      <c r="D290" s="60"/>
      <c r="E290" s="67" t="s">
        <v>3</v>
      </c>
      <c r="F290" s="68"/>
      <c r="G290" s="68"/>
      <c r="H290" s="39"/>
      <c r="I290" s="68"/>
      <c r="J290" s="69"/>
      <c r="K290" s="69"/>
      <c r="L290" s="70">
        <f>SUM(L286:L289)</f>
        <v>100500</v>
      </c>
      <c r="M290" s="70">
        <f>SUM(M286:M289)</f>
        <v>50750</v>
      </c>
      <c r="N290" s="71">
        <f>SUM(N286:N289)</f>
        <v>151250</v>
      </c>
    </row>
    <row r="291" spans="1:14" ht="15" customHeight="1" x14ac:dyDescent="0.3">
      <c r="A291" s="23"/>
      <c r="B291" s="36" t="str">
        <f>IF(I291&lt;&gt;"",1+MAX(A$1:$B290),"")</f>
        <v/>
      </c>
      <c r="C291" s="72"/>
      <c r="D291" s="73">
        <v>15</v>
      </c>
      <c r="E291" s="74" t="s">
        <v>380</v>
      </c>
      <c r="F291" s="75"/>
      <c r="G291" s="75"/>
      <c r="H291" s="75"/>
      <c r="I291" s="75"/>
      <c r="J291" s="76"/>
      <c r="K291" s="76"/>
      <c r="L291" s="75"/>
      <c r="M291" s="75"/>
      <c r="N291" s="77"/>
    </row>
    <row r="292" spans="1:14" x14ac:dyDescent="0.3">
      <c r="A292" s="23"/>
      <c r="B292" s="36" t="str">
        <f>IF(I292&lt;&gt;"",1+MAX(A$1:$B291),"")</f>
        <v/>
      </c>
      <c r="C292" s="37"/>
      <c r="D292" s="38"/>
      <c r="E292" s="38" t="s">
        <v>381</v>
      </c>
      <c r="F292" s="39"/>
      <c r="G292" s="40"/>
      <c r="H292" s="41"/>
      <c r="I292" s="42"/>
      <c r="J292" s="43"/>
      <c r="K292" s="43"/>
      <c r="L292" s="44"/>
      <c r="M292" s="44"/>
      <c r="N292" s="45"/>
    </row>
    <row r="293" spans="1:14" ht="30.75" customHeight="1" x14ac:dyDescent="0.3">
      <c r="A293" s="23"/>
      <c r="B293" s="36">
        <f>IF(I293&lt;&gt;"",1+MAX(A$1:$B292),"")</f>
        <v>147</v>
      </c>
      <c r="C293" s="63" t="s">
        <v>382</v>
      </c>
      <c r="D293" s="60">
        <v>15</v>
      </c>
      <c r="E293" s="57" t="s">
        <v>383</v>
      </c>
      <c r="F293" s="78">
        <v>630</v>
      </c>
      <c r="G293" s="64">
        <v>0</v>
      </c>
      <c r="H293" s="79">
        <f>F293*(1+G293)</f>
        <v>630</v>
      </c>
      <c r="I293" s="65" t="s">
        <v>377</v>
      </c>
      <c r="J293" s="43">
        <v>60</v>
      </c>
      <c r="K293" s="43">
        <v>30</v>
      </c>
      <c r="L293" s="61">
        <f>IF(I293&lt;&gt;"",H293*J293,"")</f>
        <v>37800</v>
      </c>
      <c r="M293" s="61">
        <f>IF(I293&lt;&gt;"",H293*K293,"")</f>
        <v>18900</v>
      </c>
      <c r="N293" s="62">
        <f>IF(I293&lt;&gt;"",L293+M293,"")</f>
        <v>56700</v>
      </c>
    </row>
    <row r="294" spans="1:14" ht="30.75" customHeight="1" thickBot="1" x14ac:dyDescent="0.35">
      <c r="A294" s="23"/>
      <c r="B294" s="36">
        <f>IF(I294&lt;&gt;"",1+MAX(A$1:$B293),"")</f>
        <v>148</v>
      </c>
      <c r="C294" s="63" t="s">
        <v>384</v>
      </c>
      <c r="D294" s="60">
        <v>15</v>
      </c>
      <c r="E294" s="57" t="s">
        <v>385</v>
      </c>
      <c r="F294" s="78">
        <v>1</v>
      </c>
      <c r="G294" s="64">
        <v>0</v>
      </c>
      <c r="H294" s="79">
        <f>F294*(1+G294)</f>
        <v>1</v>
      </c>
      <c r="I294" s="65" t="s">
        <v>78</v>
      </c>
      <c r="J294" s="43">
        <v>7000</v>
      </c>
      <c r="K294" s="43">
        <v>4000</v>
      </c>
      <c r="L294" s="61">
        <f>IF(I294&lt;&gt;"",H294*J294,"")</f>
        <v>7000</v>
      </c>
      <c r="M294" s="61">
        <f>IF(I294&lt;&gt;"",H294*K294,"")</f>
        <v>4000</v>
      </c>
      <c r="N294" s="62">
        <f>IF(I294&lt;&gt;"",L294+M294,"")</f>
        <v>11000</v>
      </c>
    </row>
    <row r="295" spans="1:14" ht="30.75" customHeight="1" x14ac:dyDescent="0.3">
      <c r="A295" s="23"/>
      <c r="B295" s="46">
        <f>IF(I295&lt;&gt;"",1+MAX(A$1:$B294),"")</f>
        <v>149</v>
      </c>
      <c r="C295" s="47" t="s">
        <v>386</v>
      </c>
      <c r="D295" s="48">
        <v>15</v>
      </c>
      <c r="E295" s="49" t="s">
        <v>387</v>
      </c>
      <c r="F295" s="50">
        <v>1</v>
      </c>
      <c r="G295" s="51">
        <v>0</v>
      </c>
      <c r="H295" s="52">
        <f>F295*(1+G295)</f>
        <v>1</v>
      </c>
      <c r="I295" s="53" t="s">
        <v>25</v>
      </c>
      <c r="J295" s="54">
        <v>6500</v>
      </c>
      <c r="K295" s="54">
        <v>0</v>
      </c>
      <c r="L295" s="55">
        <f>IF(I295&lt;&gt;"",H295*J295,"")</f>
        <v>6500</v>
      </c>
      <c r="M295" s="55">
        <f>IF(I295&lt;&gt;"",H295*K295,"")</f>
        <v>0</v>
      </c>
      <c r="N295" s="56">
        <f>IF(I295&lt;&gt;"",L295+M295,"")</f>
        <v>6500</v>
      </c>
    </row>
    <row r="296" spans="1:14" ht="15.75" customHeight="1" x14ac:dyDescent="0.3">
      <c r="A296" s="23"/>
      <c r="B296" s="36" t="str">
        <f>IF(I296&lt;&gt;"",1+MAX(A$1:$B295),"")</f>
        <v/>
      </c>
      <c r="C296" s="58"/>
      <c r="D296" s="58"/>
      <c r="E296" s="59"/>
      <c r="F296" s="39"/>
      <c r="G296" s="40"/>
      <c r="H296" s="41"/>
      <c r="I296" s="60"/>
      <c r="J296" s="43"/>
      <c r="K296" s="43"/>
      <c r="L296" s="61"/>
      <c r="M296" s="61"/>
      <c r="N296" s="62"/>
    </row>
    <row r="297" spans="1:14" x14ac:dyDescent="0.3">
      <c r="A297" s="23"/>
      <c r="B297" s="36" t="str">
        <f>IF(I297&lt;&gt;"",1+MAX(A$1:$B296),"")</f>
        <v/>
      </c>
      <c r="C297" s="66"/>
      <c r="D297" s="60"/>
      <c r="E297" s="67" t="s">
        <v>3</v>
      </c>
      <c r="F297" s="68"/>
      <c r="G297" s="68"/>
      <c r="H297" s="39"/>
      <c r="I297" s="68"/>
      <c r="J297" s="69"/>
      <c r="K297" s="69"/>
      <c r="L297" s="70">
        <f>SUM(L292:L296)</f>
        <v>51300</v>
      </c>
      <c r="M297" s="70">
        <f>SUM(M292:M296)</f>
        <v>22900</v>
      </c>
      <c r="N297" s="71">
        <f>SUM(N292:N296)</f>
        <v>74200</v>
      </c>
    </row>
    <row r="298" spans="1:14" ht="15" customHeight="1" x14ac:dyDescent="0.3">
      <c r="A298" s="23"/>
      <c r="B298" s="36" t="str">
        <f>IF(I298&lt;&gt;"",1+MAX(A$1:$B297),"")</f>
        <v/>
      </c>
      <c r="C298" s="72"/>
      <c r="D298" s="73">
        <v>16</v>
      </c>
      <c r="E298" s="74" t="s">
        <v>388</v>
      </c>
      <c r="F298" s="75"/>
      <c r="G298" s="75"/>
      <c r="H298" s="75"/>
      <c r="I298" s="75"/>
      <c r="J298" s="76"/>
      <c r="K298" s="76"/>
      <c r="L298" s="75"/>
      <c r="M298" s="75"/>
      <c r="N298" s="77"/>
    </row>
    <row r="299" spans="1:14" x14ac:dyDescent="0.3">
      <c r="A299" s="23"/>
      <c r="B299" s="36" t="str">
        <f>IF(I299&lt;&gt;"",1+MAX(A$1:$B298),"")</f>
        <v/>
      </c>
      <c r="C299" s="37"/>
      <c r="D299" s="38"/>
      <c r="E299" s="38" t="s">
        <v>389</v>
      </c>
      <c r="F299" s="39"/>
      <c r="G299" s="40"/>
      <c r="H299" s="41"/>
      <c r="I299" s="42"/>
      <c r="J299" s="43"/>
      <c r="K299" s="43"/>
      <c r="L299" s="44"/>
      <c r="M299" s="44"/>
      <c r="N299" s="45"/>
    </row>
    <row r="300" spans="1:14" ht="30.75" customHeight="1" x14ac:dyDescent="0.3">
      <c r="A300" s="23"/>
      <c r="B300" s="36">
        <f>IF(I300&lt;&gt;"",1+MAX(A$1:$B299),"")</f>
        <v>150</v>
      </c>
      <c r="C300" s="63" t="s">
        <v>390</v>
      </c>
      <c r="D300" s="60">
        <v>16</v>
      </c>
      <c r="E300" s="57" t="s">
        <v>391</v>
      </c>
      <c r="F300" s="78">
        <v>1</v>
      </c>
      <c r="G300" s="64">
        <v>0</v>
      </c>
      <c r="H300" s="79">
        <f>F300*(1+G300)</f>
        <v>1</v>
      </c>
      <c r="I300" s="65" t="s">
        <v>78</v>
      </c>
      <c r="J300" s="43">
        <v>2800</v>
      </c>
      <c r="K300" s="43">
        <v>1200</v>
      </c>
      <c r="L300" s="61">
        <f>IF(I300&lt;&gt;"",H300*J300,"")</f>
        <v>2800</v>
      </c>
      <c r="M300" s="61">
        <f>IF(I300&lt;&gt;"",H300*K300,"")</f>
        <v>1200</v>
      </c>
      <c r="N300" s="62">
        <f>IF(I300&lt;&gt;"",L300+M300,"")</f>
        <v>4000</v>
      </c>
    </row>
    <row r="301" spans="1:14" ht="15.75" customHeight="1" x14ac:dyDescent="0.3">
      <c r="A301" s="23"/>
      <c r="B301" s="36" t="str">
        <f>IF(I301&lt;&gt;"",1+MAX(A$1:$B300),"")</f>
        <v/>
      </c>
      <c r="C301" s="58"/>
      <c r="D301" s="58"/>
      <c r="E301" s="59"/>
      <c r="F301" s="39"/>
      <c r="G301" s="40"/>
      <c r="H301" s="41"/>
      <c r="I301" s="60"/>
      <c r="J301" s="43"/>
      <c r="K301" s="43"/>
      <c r="L301" s="61"/>
      <c r="M301" s="61"/>
      <c r="N301" s="62"/>
    </row>
    <row r="302" spans="1:14" x14ac:dyDescent="0.3">
      <c r="A302" s="23"/>
      <c r="B302" s="36" t="str">
        <f>IF(I302&lt;&gt;"",1+MAX(A$1:$B301),"")</f>
        <v/>
      </c>
      <c r="C302" s="66"/>
      <c r="D302" s="60"/>
      <c r="E302" s="67" t="s">
        <v>3</v>
      </c>
      <c r="F302" s="68"/>
      <c r="G302" s="68"/>
      <c r="H302" s="39"/>
      <c r="I302" s="68"/>
      <c r="J302" s="69"/>
      <c r="K302" s="69"/>
      <c r="L302" s="70">
        <f>SUM(L299:L301)</f>
        <v>2800</v>
      </c>
      <c r="M302" s="70">
        <f>SUM(M299:M301)</f>
        <v>1200</v>
      </c>
      <c r="N302" s="71">
        <f>SUM(N299:N301)</f>
        <v>4000</v>
      </c>
    </row>
    <row r="303" spans="1:14" ht="30.75" customHeight="1" x14ac:dyDescent="0.3">
      <c r="A303" s="23"/>
      <c r="B303" s="36" t="str">
        <f>IF(I303&lt;&gt;"",1+MAX(A$1:$B302),"")</f>
        <v/>
      </c>
      <c r="C303" s="72"/>
      <c r="D303" s="73">
        <v>17</v>
      </c>
      <c r="E303" s="74" t="s">
        <v>392</v>
      </c>
      <c r="F303" s="75"/>
      <c r="G303" s="75"/>
      <c r="H303" s="75"/>
      <c r="I303" s="75"/>
      <c r="J303" s="76"/>
      <c r="K303" s="76"/>
      <c r="L303" s="75"/>
      <c r="M303" s="75"/>
      <c r="N303" s="77"/>
    </row>
    <row r="304" spans="1:14" x14ac:dyDescent="0.3">
      <c r="A304" s="23"/>
      <c r="B304" s="36" t="str">
        <f>IF(I304&lt;&gt;"",1+MAX(A$1:$B303),"")</f>
        <v/>
      </c>
      <c r="C304" s="37"/>
      <c r="D304" s="38"/>
      <c r="E304" s="38" t="s">
        <v>393</v>
      </c>
      <c r="F304" s="39"/>
      <c r="G304" s="40"/>
      <c r="H304" s="41"/>
      <c r="I304" s="42"/>
      <c r="J304" s="43"/>
      <c r="K304" s="43"/>
      <c r="L304" s="44"/>
      <c r="M304" s="44"/>
      <c r="N304" s="45"/>
    </row>
    <row r="305" spans="1:14" ht="46.5" customHeight="1" x14ac:dyDescent="0.3">
      <c r="A305" s="23"/>
      <c r="B305" s="36">
        <f>IF(I305&lt;&gt;"",1+MAX(A$1:$B304),"")</f>
        <v>151</v>
      </c>
      <c r="C305" s="63" t="s">
        <v>394</v>
      </c>
      <c r="D305" s="60">
        <v>17</v>
      </c>
      <c r="E305" s="57" t="s">
        <v>395</v>
      </c>
      <c r="F305" s="78">
        <v>40</v>
      </c>
      <c r="G305" s="64">
        <v>0</v>
      </c>
      <c r="H305" s="79">
        <f>F305*(1+G305)</f>
        <v>40</v>
      </c>
      <c r="I305" s="65" t="s">
        <v>377</v>
      </c>
      <c r="J305" s="43">
        <v>200</v>
      </c>
      <c r="K305" s="43">
        <v>100</v>
      </c>
      <c r="L305" s="61">
        <f>IF(I305&lt;&gt;"",H305*J305,"")</f>
        <v>8000</v>
      </c>
      <c r="M305" s="61">
        <f>IF(I305&lt;&gt;"",H305*K305,"")</f>
        <v>4000</v>
      </c>
      <c r="N305" s="62">
        <f>IF(I305&lt;&gt;"",L305+M305,"")</f>
        <v>12000</v>
      </c>
    </row>
    <row r="306" spans="1:14" ht="78" customHeight="1" x14ac:dyDescent="0.3">
      <c r="A306" s="23"/>
      <c r="B306" s="36">
        <f>IF(I306&lt;&gt;"",1+MAX(A$1:$B305),"")</f>
        <v>152</v>
      </c>
      <c r="C306" s="63" t="s">
        <v>396</v>
      </c>
      <c r="D306" s="60">
        <v>17</v>
      </c>
      <c r="E306" s="57" t="s">
        <v>397</v>
      </c>
      <c r="F306" s="78">
        <v>40</v>
      </c>
      <c r="G306" s="64">
        <v>0.05</v>
      </c>
      <c r="H306" s="80">
        <f>F306*(1+G306)</f>
        <v>42</v>
      </c>
      <c r="I306" s="65" t="s">
        <v>75</v>
      </c>
      <c r="J306" s="43">
        <v>35</v>
      </c>
      <c r="K306" s="43">
        <v>105</v>
      </c>
      <c r="L306" s="61">
        <f>IF(I306&lt;&gt;"",H306*J306,"")</f>
        <v>1470</v>
      </c>
      <c r="M306" s="61">
        <f>IF(I306&lt;&gt;"",H306*K306,"")</f>
        <v>4410</v>
      </c>
      <c r="N306" s="62">
        <f>IF(I306&lt;&gt;"",L306+M306,"")</f>
        <v>5880</v>
      </c>
    </row>
    <row r="307" spans="1:14" ht="30.75" customHeight="1" x14ac:dyDescent="0.3">
      <c r="A307" s="23"/>
      <c r="B307" s="36">
        <f>IF(I307&lt;&gt;"",1+MAX(A$1:$B306),"")</f>
        <v>153</v>
      </c>
      <c r="C307" s="63" t="s">
        <v>398</v>
      </c>
      <c r="D307" s="60">
        <v>17</v>
      </c>
      <c r="E307" s="57" t="s">
        <v>399</v>
      </c>
      <c r="F307" s="78">
        <v>35</v>
      </c>
      <c r="G307" s="64">
        <v>0</v>
      </c>
      <c r="H307" s="78">
        <f>F307*(1+G307)</f>
        <v>35</v>
      </c>
      <c r="I307" s="65" t="s">
        <v>400</v>
      </c>
      <c r="J307" s="43">
        <v>20</v>
      </c>
      <c r="K307" s="43">
        <v>35</v>
      </c>
      <c r="L307" s="61">
        <f>IF(I307&lt;&gt;"",H307*J307,"")</f>
        <v>700</v>
      </c>
      <c r="M307" s="61">
        <f>IF(I307&lt;&gt;"",H307*K307,"")</f>
        <v>1225</v>
      </c>
      <c r="N307" s="62">
        <f>IF(I307&lt;&gt;"",L307+M307,"")</f>
        <v>1925</v>
      </c>
    </row>
    <row r="308" spans="1:14" x14ac:dyDescent="0.3">
      <c r="A308" s="23"/>
      <c r="B308" s="36" t="str">
        <f>IF(I308&lt;&gt;"",1+MAX(A$1:$B307),"")</f>
        <v/>
      </c>
      <c r="C308" s="58"/>
      <c r="D308" s="58"/>
      <c r="E308" s="59"/>
      <c r="F308" s="39"/>
      <c r="G308" s="40"/>
      <c r="H308" s="41"/>
      <c r="I308" s="60"/>
      <c r="J308" s="43"/>
      <c r="K308" s="43"/>
      <c r="L308" s="61"/>
      <c r="M308" s="61"/>
      <c r="N308" s="62"/>
    </row>
    <row r="309" spans="1:14" x14ac:dyDescent="0.3">
      <c r="A309" s="23"/>
      <c r="B309" s="36" t="str">
        <f>IF(I309&lt;&gt;"",1+MAX(A$1:$B308),"")</f>
        <v/>
      </c>
      <c r="C309" s="37"/>
      <c r="D309" s="38"/>
      <c r="E309" s="38" t="s">
        <v>401</v>
      </c>
      <c r="F309" s="39"/>
      <c r="G309" s="40"/>
      <c r="H309" s="41"/>
      <c r="I309" s="42"/>
      <c r="J309" s="43"/>
      <c r="K309" s="43"/>
      <c r="L309" s="44"/>
      <c r="M309" s="44"/>
      <c r="N309" s="45"/>
    </row>
    <row r="310" spans="1:14" ht="62.25" customHeight="1" x14ac:dyDescent="0.3">
      <c r="A310" s="23"/>
      <c r="B310" s="36">
        <f>IF(I310&lt;&gt;"",1+MAX(A$1:$B309),"")</f>
        <v>154</v>
      </c>
      <c r="C310" s="63" t="s">
        <v>402</v>
      </c>
      <c r="D310" s="60">
        <v>17</v>
      </c>
      <c r="E310" s="57" t="s">
        <v>403</v>
      </c>
      <c r="F310" s="78">
        <v>800</v>
      </c>
      <c r="G310" s="64">
        <v>0</v>
      </c>
      <c r="H310" s="79">
        <f>F310*(1+G310)</f>
        <v>800</v>
      </c>
      <c r="I310" s="65" t="s">
        <v>377</v>
      </c>
      <c r="J310" s="43">
        <v>85</v>
      </c>
      <c r="K310" s="43">
        <v>45</v>
      </c>
      <c r="L310" s="61">
        <f>IF(I310&lt;&gt;"",H310*J310,"")</f>
        <v>68000</v>
      </c>
      <c r="M310" s="61">
        <f>IF(I310&lt;&gt;"",H310*K310,"")</f>
        <v>36000</v>
      </c>
      <c r="N310" s="62">
        <f>IF(I310&lt;&gt;"",L310+M310,"")</f>
        <v>104000</v>
      </c>
    </row>
    <row r="311" spans="1:14" ht="30.75" customHeight="1" x14ac:dyDescent="0.3">
      <c r="A311" s="23"/>
      <c r="B311" s="36">
        <f>IF(I311&lt;&gt;"",1+MAX(A$1:$B310),"")</f>
        <v>155</v>
      </c>
      <c r="C311" s="63" t="s">
        <v>404</v>
      </c>
      <c r="D311" s="60">
        <v>17</v>
      </c>
      <c r="E311" s="57" t="s">
        <v>405</v>
      </c>
      <c r="F311" s="78">
        <v>1</v>
      </c>
      <c r="G311" s="64">
        <v>0</v>
      </c>
      <c r="H311" s="79">
        <f>F311*(1+G311)</f>
        <v>1</v>
      </c>
      <c r="I311" s="65" t="s">
        <v>78</v>
      </c>
      <c r="J311" s="43">
        <v>3500</v>
      </c>
      <c r="K311" s="43">
        <v>1000</v>
      </c>
      <c r="L311" s="61">
        <f>IF(I311&lt;&gt;"",H311*J311,"")</f>
        <v>3500</v>
      </c>
      <c r="M311" s="61">
        <f>IF(I311&lt;&gt;"",H311*K311,"")</f>
        <v>1000</v>
      </c>
      <c r="N311" s="62">
        <f>IF(I311&lt;&gt;"",L311+M311,"")</f>
        <v>4500</v>
      </c>
    </row>
    <row r="312" spans="1:14" ht="78" customHeight="1" x14ac:dyDescent="0.3">
      <c r="A312" s="23"/>
      <c r="B312" s="36">
        <f>IF(I312&lt;&gt;"",1+MAX(A$1:$B311),"")</f>
        <v>156</v>
      </c>
      <c r="C312" s="63" t="s">
        <v>406</v>
      </c>
      <c r="D312" s="60">
        <v>17</v>
      </c>
      <c r="E312" s="57" t="s">
        <v>407</v>
      </c>
      <c r="F312" s="78">
        <v>802</v>
      </c>
      <c r="G312" s="64">
        <v>0.02</v>
      </c>
      <c r="H312" s="80">
        <f>F312*(1+G312)</f>
        <v>818.04</v>
      </c>
      <c r="I312" s="65" t="s">
        <v>75</v>
      </c>
      <c r="J312" s="43">
        <v>37</v>
      </c>
      <c r="K312" s="43">
        <v>105</v>
      </c>
      <c r="L312" s="61">
        <f>IF(I312&lt;&gt;"",H312*J312,"")</f>
        <v>30267.48</v>
      </c>
      <c r="M312" s="61">
        <f>IF(I312&lt;&gt;"",H312*K312,"")</f>
        <v>85894.2</v>
      </c>
      <c r="N312" s="62">
        <f>IF(I312&lt;&gt;"",L312+M312,"")</f>
        <v>116161.68</v>
      </c>
    </row>
    <row r="313" spans="1:14" ht="78" customHeight="1" x14ac:dyDescent="0.3">
      <c r="A313" s="23"/>
      <c r="B313" s="36">
        <f>IF(I313&lt;&gt;"",1+MAX(A$1:$B312),"")</f>
        <v>157</v>
      </c>
      <c r="C313" s="63" t="s">
        <v>408</v>
      </c>
      <c r="D313" s="60">
        <v>17</v>
      </c>
      <c r="E313" s="57" t="s">
        <v>409</v>
      </c>
      <c r="F313" s="78">
        <v>11</v>
      </c>
      <c r="G313" s="64">
        <v>0</v>
      </c>
      <c r="H313" s="78">
        <f>F313*(1+G313)</f>
        <v>11</v>
      </c>
      <c r="I313" s="65" t="s">
        <v>173</v>
      </c>
      <c r="J313" s="43">
        <v>75</v>
      </c>
      <c r="K313" s="43">
        <v>275</v>
      </c>
      <c r="L313" s="61">
        <f>IF(I313&lt;&gt;"",H313*J313,"")</f>
        <v>825</v>
      </c>
      <c r="M313" s="61">
        <f>IF(I313&lt;&gt;"",H313*K313,"")</f>
        <v>3025</v>
      </c>
      <c r="N313" s="62">
        <f>IF(I313&lt;&gt;"",L313+M313,"")</f>
        <v>3850</v>
      </c>
    </row>
    <row r="314" spans="1:14" ht="46.5" customHeight="1" x14ac:dyDescent="0.3">
      <c r="A314" s="23"/>
      <c r="B314" s="36">
        <f>IF(I314&lt;&gt;"",1+MAX(A$1:$B313),"")</f>
        <v>158</v>
      </c>
      <c r="C314" s="63" t="s">
        <v>410</v>
      </c>
      <c r="D314" s="60">
        <v>17</v>
      </c>
      <c r="E314" s="57" t="s">
        <v>411</v>
      </c>
      <c r="F314" s="78">
        <v>1</v>
      </c>
      <c r="G314" s="64">
        <v>0</v>
      </c>
      <c r="H314" s="79">
        <f>F314*(1+G314)</f>
        <v>1</v>
      </c>
      <c r="I314" s="65" t="s">
        <v>78</v>
      </c>
      <c r="J314" s="43">
        <v>450</v>
      </c>
      <c r="K314" s="43">
        <v>1850</v>
      </c>
      <c r="L314" s="61">
        <f>IF(I314&lt;&gt;"",H314*J314,"")</f>
        <v>450</v>
      </c>
      <c r="M314" s="61">
        <f>IF(I314&lt;&gt;"",H314*K314,"")</f>
        <v>1850</v>
      </c>
      <c r="N314" s="62">
        <f>IF(I314&lt;&gt;"",L314+M314,"")</f>
        <v>2300</v>
      </c>
    </row>
    <row r="315" spans="1:14" x14ac:dyDescent="0.3">
      <c r="A315" s="23"/>
      <c r="B315" s="36" t="str">
        <f>IF(I315&lt;&gt;"",1+MAX(A$1:$B314),"")</f>
        <v/>
      </c>
      <c r="C315" s="58"/>
      <c r="D315" s="58"/>
      <c r="E315" s="59"/>
      <c r="F315" s="39"/>
      <c r="G315" s="40"/>
      <c r="H315" s="41"/>
      <c r="I315" s="60"/>
      <c r="J315" s="43"/>
      <c r="K315" s="43"/>
      <c r="L315" s="61"/>
      <c r="M315" s="61"/>
      <c r="N315" s="62"/>
    </row>
    <row r="316" spans="1:14" x14ac:dyDescent="0.3">
      <c r="A316" s="23"/>
      <c r="B316" s="36" t="str">
        <f>IF(I316&lt;&gt;"",1+MAX(A$1:$B315),"")</f>
        <v/>
      </c>
      <c r="C316" s="37"/>
      <c r="D316" s="38"/>
      <c r="E316" s="38" t="s">
        <v>412</v>
      </c>
      <c r="F316" s="39"/>
      <c r="G316" s="40"/>
      <c r="H316" s="41"/>
      <c r="I316" s="42"/>
      <c r="J316" s="43"/>
      <c r="K316" s="43"/>
      <c r="L316" s="44"/>
      <c r="M316" s="44"/>
      <c r="N316" s="45"/>
    </row>
    <row r="317" spans="1:14" ht="46.5" customHeight="1" x14ac:dyDescent="0.3">
      <c r="A317" s="23"/>
      <c r="B317" s="36">
        <f>IF(I317&lt;&gt;"",1+MAX(A$1:$B316),"")</f>
        <v>159</v>
      </c>
      <c r="C317" s="63" t="s">
        <v>413</v>
      </c>
      <c r="D317" s="60">
        <v>17</v>
      </c>
      <c r="E317" s="57" t="s">
        <v>414</v>
      </c>
      <c r="F317" s="78">
        <v>1050</v>
      </c>
      <c r="G317" s="64">
        <v>0</v>
      </c>
      <c r="H317" s="79">
        <f>F317*(1+G317)</f>
        <v>1050</v>
      </c>
      <c r="I317" s="65" t="s">
        <v>377</v>
      </c>
      <c r="J317" s="43">
        <v>65</v>
      </c>
      <c r="K317" s="43">
        <v>35</v>
      </c>
      <c r="L317" s="61">
        <f>IF(I317&lt;&gt;"",H317*J317,"")</f>
        <v>68250</v>
      </c>
      <c r="M317" s="61">
        <f>IF(I317&lt;&gt;"",H317*K317,"")</f>
        <v>36750</v>
      </c>
      <c r="N317" s="62">
        <f>IF(I317&lt;&gt;"",L317+M317,"")</f>
        <v>105000</v>
      </c>
    </row>
    <row r="318" spans="1:14" ht="78" customHeight="1" x14ac:dyDescent="0.3">
      <c r="A318" s="23"/>
      <c r="B318" s="36">
        <f>IF(I318&lt;&gt;"",1+MAX(A$1:$B317),"")</f>
        <v>160</v>
      </c>
      <c r="C318" s="63" t="s">
        <v>415</v>
      </c>
      <c r="D318" s="60">
        <v>17</v>
      </c>
      <c r="E318" s="57" t="s">
        <v>416</v>
      </c>
      <c r="F318" s="78">
        <v>1088</v>
      </c>
      <c r="G318" s="64">
        <v>0.02</v>
      </c>
      <c r="H318" s="80">
        <f>F318*(1+G318)</f>
        <v>1109.76</v>
      </c>
      <c r="I318" s="65" t="s">
        <v>75</v>
      </c>
      <c r="J318" s="43">
        <v>28</v>
      </c>
      <c r="K318" s="43">
        <v>68</v>
      </c>
      <c r="L318" s="61">
        <f>IF(I318&lt;&gt;"",H318*J318,"")</f>
        <v>31073.279999999999</v>
      </c>
      <c r="M318" s="61">
        <f>IF(I318&lt;&gt;"",H318*K318,"")</f>
        <v>75463.679999999993</v>
      </c>
      <c r="N318" s="62">
        <f>IF(I318&lt;&gt;"",L318+M318,"")</f>
        <v>106536.95999999999</v>
      </c>
    </row>
    <row r="319" spans="1:14" ht="46.5" customHeight="1" x14ac:dyDescent="0.3">
      <c r="A319" s="23"/>
      <c r="B319" s="36">
        <f>IF(I319&lt;&gt;"",1+MAX(A$1:$B318),"")</f>
        <v>161</v>
      </c>
      <c r="C319" s="63" t="s">
        <v>417</v>
      </c>
      <c r="D319" s="60">
        <v>17</v>
      </c>
      <c r="E319" s="57" t="s">
        <v>418</v>
      </c>
      <c r="F319" s="78">
        <v>10</v>
      </c>
      <c r="G319" s="64">
        <v>0</v>
      </c>
      <c r="H319" s="78">
        <f>F319*(1+G319)</f>
        <v>10</v>
      </c>
      <c r="I319" s="65" t="s">
        <v>78</v>
      </c>
      <c r="J319" s="43">
        <v>60</v>
      </c>
      <c r="K319" s="43">
        <v>240</v>
      </c>
      <c r="L319" s="61">
        <f>IF(I319&lt;&gt;"",H319*J319,"")</f>
        <v>600</v>
      </c>
      <c r="M319" s="61">
        <f>IF(I319&lt;&gt;"",H319*K319,"")</f>
        <v>2400</v>
      </c>
      <c r="N319" s="62">
        <f>IF(I319&lt;&gt;"",L319+M319,"")</f>
        <v>3000</v>
      </c>
    </row>
    <row r="320" spans="1:14" x14ac:dyDescent="0.3">
      <c r="A320" s="23"/>
      <c r="B320" s="36" t="str">
        <f>IF(I320&lt;&gt;"",1+MAX(A$1:$B319),"")</f>
        <v/>
      </c>
      <c r="C320" s="58"/>
      <c r="D320" s="58"/>
      <c r="E320" s="59"/>
      <c r="F320" s="39"/>
      <c r="G320" s="40"/>
      <c r="H320" s="41"/>
      <c r="I320" s="60"/>
      <c r="J320" s="43"/>
      <c r="K320" s="43"/>
      <c r="L320" s="61"/>
      <c r="M320" s="61"/>
      <c r="N320" s="62"/>
    </row>
    <row r="321" spans="1:14" x14ac:dyDescent="0.3">
      <c r="A321" s="23"/>
      <c r="B321" s="36" t="str">
        <f>IF(I321&lt;&gt;"",1+MAX(A$1:$B320),"")</f>
        <v/>
      </c>
      <c r="C321" s="37"/>
      <c r="D321" s="38"/>
      <c r="E321" s="38" t="s">
        <v>419</v>
      </c>
      <c r="F321" s="39"/>
      <c r="G321" s="40"/>
      <c r="H321" s="41"/>
      <c r="I321" s="42"/>
      <c r="J321" s="43"/>
      <c r="K321" s="43"/>
      <c r="L321" s="44"/>
      <c r="M321" s="44"/>
      <c r="N321" s="45"/>
    </row>
    <row r="322" spans="1:14" ht="46.5" customHeight="1" x14ac:dyDescent="0.3">
      <c r="A322" s="23"/>
      <c r="B322" s="36">
        <f>IF(I322&lt;&gt;"",1+MAX(A$1:$B321),"")</f>
        <v>162</v>
      </c>
      <c r="C322" s="63" t="s">
        <v>420</v>
      </c>
      <c r="D322" s="60">
        <v>17</v>
      </c>
      <c r="E322" s="57" t="s">
        <v>421</v>
      </c>
      <c r="F322" s="78">
        <v>1</v>
      </c>
      <c r="G322" s="64">
        <v>0</v>
      </c>
      <c r="H322" s="79">
        <f>F322*(1+G322)</f>
        <v>1</v>
      </c>
      <c r="I322" s="65" t="s">
        <v>78</v>
      </c>
      <c r="J322" s="43">
        <v>1500</v>
      </c>
      <c r="K322" s="43">
        <v>4500</v>
      </c>
      <c r="L322" s="61">
        <f>IF(I322&lt;&gt;"",H322*J322,"")</f>
        <v>1500</v>
      </c>
      <c r="M322" s="61">
        <f>IF(I322&lt;&gt;"",H322*K322,"")</f>
        <v>4500</v>
      </c>
      <c r="N322" s="62">
        <f>IF(I322&lt;&gt;"",L322+M322,"")</f>
        <v>6000</v>
      </c>
    </row>
    <row r="323" spans="1:14" ht="78" customHeight="1" x14ac:dyDescent="0.3">
      <c r="A323" s="23"/>
      <c r="B323" s="36">
        <f>IF(I323&lt;&gt;"",1+MAX(A$1:$B322),"")</f>
        <v>163</v>
      </c>
      <c r="C323" s="63" t="s">
        <v>422</v>
      </c>
      <c r="D323" s="60">
        <v>17</v>
      </c>
      <c r="E323" s="57" t="s">
        <v>423</v>
      </c>
      <c r="F323" s="78">
        <v>1380</v>
      </c>
      <c r="G323" s="64">
        <v>0</v>
      </c>
      <c r="H323" s="78">
        <f>F323*(1+G323)</f>
        <v>1380</v>
      </c>
      <c r="I323" s="65" t="s">
        <v>400</v>
      </c>
      <c r="J323" s="43">
        <v>18</v>
      </c>
      <c r="K323" s="43">
        <v>27</v>
      </c>
      <c r="L323" s="61">
        <f>IF(I323&lt;&gt;"",H323*J323,"")</f>
        <v>24840</v>
      </c>
      <c r="M323" s="61">
        <f>IF(I323&lt;&gt;"",H323*K323,"")</f>
        <v>37260</v>
      </c>
      <c r="N323" s="62">
        <f>IF(I323&lt;&gt;"",L323+M323,"")</f>
        <v>62100</v>
      </c>
    </row>
    <row r="324" spans="1:14" x14ac:dyDescent="0.3">
      <c r="A324" s="23"/>
      <c r="B324" s="36" t="str">
        <f>IF(I324&lt;&gt;"",1+MAX(A$1:$B323),"")</f>
        <v/>
      </c>
      <c r="C324" s="58"/>
      <c r="D324" s="58"/>
      <c r="E324" s="59"/>
      <c r="F324" s="39"/>
      <c r="G324" s="40"/>
      <c r="H324" s="41"/>
      <c r="I324" s="60"/>
      <c r="J324" s="43"/>
      <c r="K324" s="43"/>
      <c r="L324" s="61"/>
      <c r="M324" s="61"/>
      <c r="N324" s="62"/>
    </row>
    <row r="325" spans="1:14" x14ac:dyDescent="0.3">
      <c r="A325" s="23"/>
      <c r="B325" s="36" t="str">
        <f>IF(I325&lt;&gt;"",1+MAX(A$1:$B324),"")</f>
        <v/>
      </c>
      <c r="C325" s="37"/>
      <c r="D325" s="38"/>
      <c r="E325" s="38" t="s">
        <v>424</v>
      </c>
      <c r="F325" s="39"/>
      <c r="G325" s="40"/>
      <c r="H325" s="41"/>
      <c r="I325" s="42"/>
      <c r="J325" s="43"/>
      <c r="K325" s="43"/>
      <c r="L325" s="44"/>
      <c r="M325" s="44"/>
      <c r="N325" s="45"/>
    </row>
    <row r="326" spans="1:14" ht="78" customHeight="1" x14ac:dyDescent="0.3">
      <c r="A326" s="23"/>
      <c r="B326" s="36">
        <f>IF(I326&lt;&gt;"",1+MAX(A$1:$B325),"")</f>
        <v>164</v>
      </c>
      <c r="C326" s="63" t="s">
        <v>425</v>
      </c>
      <c r="D326" s="60">
        <v>17</v>
      </c>
      <c r="E326" s="57" t="s">
        <v>426</v>
      </c>
      <c r="F326" s="78">
        <v>630</v>
      </c>
      <c r="G326" s="64">
        <v>0</v>
      </c>
      <c r="H326" s="79">
        <f>F326*(1+G326)</f>
        <v>630</v>
      </c>
      <c r="I326" s="65" t="s">
        <v>377</v>
      </c>
      <c r="J326" s="43">
        <v>62</v>
      </c>
      <c r="K326" s="43">
        <v>33</v>
      </c>
      <c r="L326" s="61">
        <f>IF(I326&lt;&gt;"",H326*J326,"")</f>
        <v>39060</v>
      </c>
      <c r="M326" s="61">
        <f>IF(I326&lt;&gt;"",H326*K326,"")</f>
        <v>20790</v>
      </c>
      <c r="N326" s="62">
        <f>IF(I326&lt;&gt;"",L326+M326,"")</f>
        <v>59850</v>
      </c>
    </row>
    <row r="327" spans="1:14" x14ac:dyDescent="0.3">
      <c r="A327" s="23"/>
      <c r="B327" s="36" t="str">
        <f>IF(I327&lt;&gt;"",1+MAX(A$1:$B326),"")</f>
        <v/>
      </c>
      <c r="C327" s="58"/>
      <c r="D327" s="58"/>
      <c r="E327" s="59"/>
      <c r="F327" s="39"/>
      <c r="G327" s="40"/>
      <c r="H327" s="41"/>
      <c r="I327" s="60"/>
      <c r="J327" s="43"/>
      <c r="K327" s="43"/>
      <c r="L327" s="61"/>
      <c r="M327" s="61"/>
      <c r="N327" s="62"/>
    </row>
    <row r="328" spans="1:14" x14ac:dyDescent="0.3">
      <c r="A328" s="23"/>
      <c r="B328" s="36" t="str">
        <f>IF(I328&lt;&gt;"",1+MAX(A$1:$B327),"")</f>
        <v/>
      </c>
      <c r="C328" s="37"/>
      <c r="D328" s="38"/>
      <c r="E328" s="38" t="s">
        <v>427</v>
      </c>
      <c r="F328" s="39"/>
      <c r="G328" s="40"/>
      <c r="H328" s="41"/>
      <c r="I328" s="42"/>
      <c r="J328" s="43"/>
      <c r="K328" s="43"/>
      <c r="L328" s="44"/>
      <c r="M328" s="44"/>
      <c r="N328" s="45"/>
    </row>
    <row r="329" spans="1:14" ht="30.75" customHeight="1" thickBot="1" x14ac:dyDescent="0.35">
      <c r="A329" s="23"/>
      <c r="B329" s="36">
        <f>IF(I329&lt;&gt;"",1+MAX(A$1:$B328),"")</f>
        <v>165</v>
      </c>
      <c r="C329" s="63" t="s">
        <v>428</v>
      </c>
      <c r="D329" s="60">
        <v>17</v>
      </c>
      <c r="E329" s="57" t="s">
        <v>429</v>
      </c>
      <c r="F329" s="78">
        <v>24</v>
      </c>
      <c r="G329" s="64">
        <v>0</v>
      </c>
      <c r="H329" s="78">
        <f>F329*(1+G329)</f>
        <v>24</v>
      </c>
      <c r="I329" s="65" t="s">
        <v>430</v>
      </c>
      <c r="J329" s="43">
        <v>450</v>
      </c>
      <c r="K329" s="43">
        <v>200</v>
      </c>
      <c r="L329" s="61">
        <f>IF(I329&lt;&gt;"",H329*J329,"")</f>
        <v>10800</v>
      </c>
      <c r="M329" s="61">
        <f>IF(I329&lt;&gt;"",H329*K329,"")</f>
        <v>4800</v>
      </c>
      <c r="N329" s="62">
        <f>IF(I329&lt;&gt;"",L329+M329,"")</f>
        <v>15600</v>
      </c>
    </row>
    <row r="330" spans="1:14" ht="30.75" customHeight="1" x14ac:dyDescent="0.3">
      <c r="A330" s="23"/>
      <c r="B330" s="46">
        <f>IF(I330&lt;&gt;"",1+MAX(A$1:$B329),"")</f>
        <v>166</v>
      </c>
      <c r="C330" s="47" t="s">
        <v>428</v>
      </c>
      <c r="D330" s="48">
        <v>17</v>
      </c>
      <c r="E330" s="49" t="s">
        <v>431</v>
      </c>
      <c r="F330" s="50">
        <v>1</v>
      </c>
      <c r="G330" s="51">
        <v>0</v>
      </c>
      <c r="H330" s="52">
        <f>F330*(1+G330)</f>
        <v>1</v>
      </c>
      <c r="I330" s="53" t="s">
        <v>25</v>
      </c>
      <c r="J330" s="54">
        <v>3500</v>
      </c>
      <c r="K330" s="54">
        <v>500</v>
      </c>
      <c r="L330" s="55">
        <f>IF(I330&lt;&gt;"",H330*J330,"")</f>
        <v>3500</v>
      </c>
      <c r="M330" s="55">
        <f>IF(I330&lt;&gt;"",H330*K330,"")</f>
        <v>500</v>
      </c>
      <c r="N330" s="56">
        <f>IF(I330&lt;&gt;"",L330+M330,"")</f>
        <v>4000</v>
      </c>
    </row>
    <row r="331" spans="1:14" x14ac:dyDescent="0.3">
      <c r="A331" s="23"/>
      <c r="B331" s="36" t="str">
        <f>IF(I331&lt;&gt;"",1+MAX(A$1:$B330),"")</f>
        <v/>
      </c>
      <c r="C331" s="58"/>
      <c r="D331" s="58"/>
      <c r="E331" s="59"/>
      <c r="F331" s="39"/>
      <c r="G331" s="40"/>
      <c r="H331" s="41"/>
      <c r="I331" s="60"/>
      <c r="J331" s="43"/>
      <c r="K331" s="43"/>
      <c r="L331" s="61"/>
      <c r="M331" s="61"/>
      <c r="N331" s="62"/>
    </row>
    <row r="332" spans="1:14" x14ac:dyDescent="0.3">
      <c r="A332" s="23"/>
      <c r="B332" s="36" t="str">
        <f>IF(I332&lt;&gt;"",1+MAX(A$1:$B331),"")</f>
        <v/>
      </c>
      <c r="C332" s="37"/>
      <c r="D332" s="38"/>
      <c r="E332" s="38" t="s">
        <v>432</v>
      </c>
      <c r="F332" s="39"/>
      <c r="G332" s="40"/>
      <c r="H332" s="41"/>
      <c r="I332" s="42"/>
      <c r="J332" s="43"/>
      <c r="K332" s="43"/>
      <c r="L332" s="44"/>
      <c r="M332" s="44"/>
      <c r="N332" s="45"/>
    </row>
    <row r="333" spans="1:14" ht="30.75" customHeight="1" thickBot="1" x14ac:dyDescent="0.35">
      <c r="A333" s="23"/>
      <c r="B333" s="36">
        <f>IF(I333&lt;&gt;"",1+MAX(A$1:$B332),"")</f>
        <v>167</v>
      </c>
      <c r="C333" s="63" t="s">
        <v>433</v>
      </c>
      <c r="D333" s="60">
        <v>17</v>
      </c>
      <c r="E333" s="57" t="s">
        <v>434</v>
      </c>
      <c r="F333" s="78">
        <v>1</v>
      </c>
      <c r="G333" s="64">
        <v>0</v>
      </c>
      <c r="H333" s="79">
        <f>F333*(1+G333)</f>
        <v>1</v>
      </c>
      <c r="I333" s="65" t="s">
        <v>78</v>
      </c>
      <c r="J333" s="43">
        <v>3800</v>
      </c>
      <c r="K333" s="43">
        <v>1000</v>
      </c>
      <c r="L333" s="61">
        <f>IF(I333&lt;&gt;"",H333*J333,"")</f>
        <v>3800</v>
      </c>
      <c r="M333" s="61">
        <f>IF(I333&lt;&gt;"",H333*K333,"")</f>
        <v>1000</v>
      </c>
      <c r="N333" s="62">
        <f>IF(I333&lt;&gt;"",L333+M333,"")</f>
        <v>4800</v>
      </c>
    </row>
    <row r="334" spans="1:14" ht="46.5" customHeight="1" x14ac:dyDescent="0.3">
      <c r="A334" s="23"/>
      <c r="B334" s="46">
        <f>IF(I334&lt;&gt;"",1+MAX(A$1:$B333),"")</f>
        <v>168</v>
      </c>
      <c r="C334" s="47" t="s">
        <v>435</v>
      </c>
      <c r="D334" s="48">
        <v>17</v>
      </c>
      <c r="E334" s="49" t="s">
        <v>436</v>
      </c>
      <c r="F334" s="50">
        <v>1</v>
      </c>
      <c r="G334" s="51">
        <v>0</v>
      </c>
      <c r="H334" s="52">
        <f>F334*(1+G334)</f>
        <v>1</v>
      </c>
      <c r="I334" s="53" t="s">
        <v>25</v>
      </c>
      <c r="J334" s="54">
        <v>2500</v>
      </c>
      <c r="K334" s="54">
        <v>1500</v>
      </c>
      <c r="L334" s="55">
        <f>IF(I334&lt;&gt;"",H334*J334,"")</f>
        <v>2500</v>
      </c>
      <c r="M334" s="55">
        <f>IF(I334&lt;&gt;"",H334*K334,"")</f>
        <v>1500</v>
      </c>
      <c r="N334" s="56">
        <f>IF(I334&lt;&gt;"",L334+M334,"")</f>
        <v>4000</v>
      </c>
    </row>
    <row r="335" spans="1:14" ht="30.75" customHeight="1" x14ac:dyDescent="0.3">
      <c r="A335" s="23"/>
      <c r="B335" s="36">
        <f>IF(I335&lt;&gt;"",1+MAX(A$1:$B334),"")</f>
        <v>169</v>
      </c>
      <c r="C335" s="63" t="s">
        <v>437</v>
      </c>
      <c r="D335" s="60">
        <v>17</v>
      </c>
      <c r="E335" s="57" t="s">
        <v>438</v>
      </c>
      <c r="F335" s="78">
        <v>1</v>
      </c>
      <c r="G335" s="64">
        <v>0</v>
      </c>
      <c r="H335" s="79">
        <f>F335*(1+G335)</f>
        <v>1</v>
      </c>
      <c r="I335" s="65" t="s">
        <v>78</v>
      </c>
      <c r="J335" s="43">
        <v>400</v>
      </c>
      <c r="K335" s="43">
        <v>350</v>
      </c>
      <c r="L335" s="61">
        <f>IF(I335&lt;&gt;"",H335*J335,"")</f>
        <v>400</v>
      </c>
      <c r="M335" s="61">
        <f>IF(I335&lt;&gt;"",H335*K335,"")</f>
        <v>350</v>
      </c>
      <c r="N335" s="62">
        <f>IF(I335&lt;&gt;"",L335+M335,"")</f>
        <v>750</v>
      </c>
    </row>
    <row r="336" spans="1:14" x14ac:dyDescent="0.3">
      <c r="A336" s="23"/>
      <c r="B336" s="36" t="str">
        <f>IF(I336&lt;&gt;"",1+MAX(A$1:$B335),"")</f>
        <v/>
      </c>
      <c r="C336" s="58"/>
      <c r="D336" s="58"/>
      <c r="E336" s="59"/>
      <c r="F336" s="39"/>
      <c r="G336" s="40"/>
      <c r="H336" s="41"/>
      <c r="I336" s="60"/>
      <c r="J336" s="43"/>
      <c r="K336" s="43"/>
      <c r="L336" s="61"/>
      <c r="M336" s="61"/>
      <c r="N336" s="62"/>
    </row>
    <row r="337" spans="1:14" ht="16.2" thickBot="1" x14ac:dyDescent="0.35">
      <c r="A337" s="23"/>
      <c r="B337" s="36" t="str">
        <f>IF(I337&lt;&gt;"",1+MAX(A$1:$B336),"")</f>
        <v/>
      </c>
      <c r="C337" s="37"/>
      <c r="D337" s="38"/>
      <c r="E337" s="38" t="s">
        <v>439</v>
      </c>
      <c r="F337" s="39"/>
      <c r="G337" s="40"/>
      <c r="H337" s="41"/>
      <c r="I337" s="42"/>
      <c r="J337" s="43"/>
      <c r="K337" s="43"/>
      <c r="L337" s="44"/>
      <c r="M337" s="44"/>
      <c r="N337" s="45"/>
    </row>
    <row r="338" spans="1:14" ht="30.75" customHeight="1" x14ac:dyDescent="0.3">
      <c r="A338" s="23"/>
      <c r="B338" s="46">
        <f>IF(I338&lt;&gt;"",1+MAX(A$1:$B337),"")</f>
        <v>170</v>
      </c>
      <c r="C338" s="47" t="s">
        <v>440</v>
      </c>
      <c r="D338" s="48">
        <v>17</v>
      </c>
      <c r="E338" s="49" t="s">
        <v>441</v>
      </c>
      <c r="F338" s="50">
        <v>1</v>
      </c>
      <c r="G338" s="51">
        <v>0</v>
      </c>
      <c r="H338" s="52">
        <f>F338*(1+G338)</f>
        <v>1</v>
      </c>
      <c r="I338" s="53" t="s">
        <v>25</v>
      </c>
      <c r="J338" s="54">
        <v>3500</v>
      </c>
      <c r="K338" s="54">
        <v>0</v>
      </c>
      <c r="L338" s="55">
        <f>IF(I338&lt;&gt;"",H338*J338,"")</f>
        <v>3500</v>
      </c>
      <c r="M338" s="55">
        <f>IF(I338&lt;&gt;"",H338*K338,"")</f>
        <v>0</v>
      </c>
      <c r="N338" s="56">
        <f>IF(I338&lt;&gt;"",L338+M338,"")</f>
        <v>3500</v>
      </c>
    </row>
    <row r="339" spans="1:14" x14ac:dyDescent="0.3">
      <c r="A339" s="23"/>
      <c r="B339" s="36" t="str">
        <f>IF(I339&lt;&gt;"",1+MAX(A$1:$B338),"")</f>
        <v/>
      </c>
      <c r="C339" s="58"/>
      <c r="D339" s="58"/>
      <c r="E339" s="59"/>
      <c r="F339" s="39"/>
      <c r="G339" s="40"/>
      <c r="H339" s="41"/>
      <c r="I339" s="60"/>
      <c r="J339" s="43"/>
      <c r="K339" s="43"/>
      <c r="L339" s="61"/>
      <c r="M339" s="61"/>
      <c r="N339" s="62"/>
    </row>
    <row r="340" spans="1:14" ht="16.2" thickBot="1" x14ac:dyDescent="0.35">
      <c r="A340" s="23"/>
      <c r="B340" s="36" t="str">
        <f>IF(I340&lt;&gt;"",1+MAX(A$1:$B339),"")</f>
        <v/>
      </c>
      <c r="C340" s="37"/>
      <c r="D340" s="38"/>
      <c r="E340" s="38" t="s">
        <v>442</v>
      </c>
      <c r="F340" s="39"/>
      <c r="G340" s="40"/>
      <c r="H340" s="41"/>
      <c r="I340" s="42"/>
      <c r="J340" s="43"/>
      <c r="K340" s="43"/>
      <c r="L340" s="44"/>
      <c r="M340" s="44"/>
      <c r="N340" s="45"/>
    </row>
    <row r="341" spans="1:14" ht="46.5" customHeight="1" thickBot="1" x14ac:dyDescent="0.35">
      <c r="A341" s="23"/>
      <c r="B341" s="46">
        <f>IF(I341&lt;&gt;"",1+MAX(A$1:$B340),"")</f>
        <v>171</v>
      </c>
      <c r="C341" s="47" t="s">
        <v>443</v>
      </c>
      <c r="D341" s="48">
        <v>17</v>
      </c>
      <c r="E341" s="49" t="s">
        <v>444</v>
      </c>
      <c r="F341" s="50">
        <v>1</v>
      </c>
      <c r="G341" s="51">
        <v>0</v>
      </c>
      <c r="H341" s="50">
        <f>F341*(1+G341)</f>
        <v>1</v>
      </c>
      <c r="I341" s="53" t="s">
        <v>25</v>
      </c>
      <c r="J341" s="54">
        <v>3500</v>
      </c>
      <c r="K341" s="54">
        <v>2500</v>
      </c>
      <c r="L341" s="55">
        <f>IF(I341&lt;&gt;"",H341*J341,"")</f>
        <v>3500</v>
      </c>
      <c r="M341" s="55">
        <f>IF(I341&lt;&gt;"",H341*K341,"")</f>
        <v>2500</v>
      </c>
      <c r="N341" s="56">
        <f>IF(I341&lt;&gt;"",L341+M341,"")</f>
        <v>6000</v>
      </c>
    </row>
    <row r="342" spans="1:14" ht="62.25" customHeight="1" x14ac:dyDescent="0.3">
      <c r="A342" s="23"/>
      <c r="B342" s="36">
        <f>IF(I342&lt;&gt;"",1+MAX(A$1:$B341),"")</f>
        <v>172</v>
      </c>
      <c r="C342" s="63" t="s">
        <v>445</v>
      </c>
      <c r="D342" s="60">
        <v>17</v>
      </c>
      <c r="E342" s="57" t="s">
        <v>446</v>
      </c>
      <c r="F342" s="50">
        <v>6</v>
      </c>
      <c r="G342" s="64">
        <v>0</v>
      </c>
      <c r="H342" s="50">
        <f>F342*(1+G342)</f>
        <v>6</v>
      </c>
      <c r="I342" s="65" t="s">
        <v>31</v>
      </c>
      <c r="J342" s="43">
        <v>400</v>
      </c>
      <c r="K342" s="43">
        <v>3600</v>
      </c>
      <c r="L342" s="61">
        <f>IF(I342&lt;&gt;"",H342*J342,"")</f>
        <v>2400</v>
      </c>
      <c r="M342" s="61">
        <f>IF(I342&lt;&gt;"",H342*K342,"")</f>
        <v>21600</v>
      </c>
      <c r="N342" s="62">
        <f>IF(I342&lt;&gt;"",L342+M342,"")</f>
        <v>24000</v>
      </c>
    </row>
    <row r="343" spans="1:14" x14ac:dyDescent="0.3">
      <c r="A343" s="23"/>
      <c r="B343" s="36" t="str">
        <f>IF(I343&lt;&gt;"",1+MAX(A$1:$B342),"")</f>
        <v/>
      </c>
      <c r="C343" s="58"/>
      <c r="D343" s="58"/>
      <c r="E343" s="59"/>
      <c r="F343" s="39"/>
      <c r="G343" s="40"/>
      <c r="H343" s="41"/>
      <c r="I343" s="60"/>
      <c r="J343" s="43"/>
      <c r="K343" s="43"/>
      <c r="L343" s="61"/>
      <c r="M343" s="61"/>
      <c r="N343" s="62"/>
    </row>
    <row r="344" spans="1:14" ht="16.2" thickBot="1" x14ac:dyDescent="0.35">
      <c r="A344" s="23"/>
      <c r="B344" s="36" t="str">
        <f>IF(I344&lt;&gt;"",1+MAX(A$1:$B343),"")</f>
        <v/>
      </c>
      <c r="C344" s="37"/>
      <c r="D344" s="38"/>
      <c r="E344" s="38" t="s">
        <v>447</v>
      </c>
      <c r="F344" s="39"/>
      <c r="G344" s="40"/>
      <c r="H344" s="41"/>
      <c r="I344" s="42"/>
      <c r="J344" s="43"/>
      <c r="K344" s="43"/>
      <c r="L344" s="44"/>
      <c r="M344" s="44"/>
      <c r="N344" s="45"/>
    </row>
    <row r="345" spans="1:14" ht="46.5" customHeight="1" thickBot="1" x14ac:dyDescent="0.35">
      <c r="A345" s="23"/>
      <c r="B345" s="36">
        <f>IF(I345&lt;&gt;"",1+MAX(A$1:$B344),"")</f>
        <v>173</v>
      </c>
      <c r="C345" s="63" t="s">
        <v>448</v>
      </c>
      <c r="D345" s="60">
        <v>17</v>
      </c>
      <c r="E345" s="57" t="s">
        <v>449</v>
      </c>
      <c r="F345" s="50">
        <v>250</v>
      </c>
      <c r="G345" s="64">
        <v>0</v>
      </c>
      <c r="H345" s="50">
        <f>F345*(1+G345)</f>
        <v>250</v>
      </c>
      <c r="I345" s="65" t="s">
        <v>111</v>
      </c>
      <c r="J345" s="43">
        <v>30</v>
      </c>
      <c r="K345" s="43">
        <v>55</v>
      </c>
      <c r="L345" s="61">
        <f>IF(I345&lt;&gt;"",H345*J345,"")</f>
        <v>7500</v>
      </c>
      <c r="M345" s="61">
        <f>IF(I345&lt;&gt;"",H345*K345,"")</f>
        <v>13750</v>
      </c>
      <c r="N345" s="62">
        <f>IF(I345&lt;&gt;"",L345+M345,"")</f>
        <v>21250</v>
      </c>
    </row>
    <row r="346" spans="1:14" ht="30.75" customHeight="1" x14ac:dyDescent="0.3">
      <c r="A346" s="23"/>
      <c r="B346" s="46">
        <f>IF(I346&lt;&gt;"",1+MAX(A$1:$B345),"")</f>
        <v>174</v>
      </c>
      <c r="C346" s="47" t="s">
        <v>450</v>
      </c>
      <c r="D346" s="48">
        <v>17</v>
      </c>
      <c r="E346" s="49" t="s">
        <v>451</v>
      </c>
      <c r="F346" s="50">
        <v>1</v>
      </c>
      <c r="G346" s="51">
        <v>0</v>
      </c>
      <c r="H346" s="50">
        <f>F346*(1+G346)</f>
        <v>1</v>
      </c>
      <c r="I346" s="53" t="s">
        <v>25</v>
      </c>
      <c r="J346" s="54">
        <v>8500</v>
      </c>
      <c r="K346" s="54">
        <v>9500</v>
      </c>
      <c r="L346" s="55">
        <f>IF(I346&lt;&gt;"",H346*J346,"")</f>
        <v>8500</v>
      </c>
      <c r="M346" s="55">
        <f>IF(I346&lt;&gt;"",H346*K346,"")</f>
        <v>9500</v>
      </c>
      <c r="N346" s="56">
        <f>IF(I346&lt;&gt;"",L346+M346,"")</f>
        <v>18000</v>
      </c>
    </row>
    <row r="347" spans="1:14" x14ac:dyDescent="0.3">
      <c r="A347" s="23"/>
      <c r="B347" s="36" t="str">
        <f>IF(I347&lt;&gt;"",1+MAX(A$1:$B346),"")</f>
        <v/>
      </c>
      <c r="C347" s="58"/>
      <c r="D347" s="58"/>
      <c r="E347" s="59"/>
      <c r="F347" s="39"/>
      <c r="G347" s="40"/>
      <c r="H347" s="41"/>
      <c r="I347" s="60"/>
      <c r="J347" s="43"/>
      <c r="K347" s="43"/>
      <c r="L347" s="61"/>
      <c r="M347" s="61"/>
      <c r="N347" s="62"/>
    </row>
    <row r="348" spans="1:14" x14ac:dyDescent="0.3">
      <c r="A348" s="23"/>
      <c r="B348" s="36" t="str">
        <f>IF(I348&lt;&gt;"",1+MAX(A$1:$B347),"")</f>
        <v/>
      </c>
      <c r="C348" s="66"/>
      <c r="D348" s="60"/>
      <c r="E348" s="67" t="s">
        <v>3</v>
      </c>
      <c r="F348" s="68"/>
      <c r="G348" s="68"/>
      <c r="H348" s="39"/>
      <c r="I348" s="68"/>
      <c r="J348" s="69"/>
      <c r="K348" s="69"/>
      <c r="L348" s="70">
        <f>SUM(L304:L347)</f>
        <v>324935.76</v>
      </c>
      <c r="M348" s="70">
        <f>SUM(M304:M347)</f>
        <v>370067.88</v>
      </c>
      <c r="N348" s="71">
        <f>SUM(N304:N347)</f>
        <v>695003.64</v>
      </c>
    </row>
    <row r="349" spans="1:14" ht="15" customHeight="1" x14ac:dyDescent="0.3">
      <c r="A349" s="23"/>
      <c r="B349" s="36" t="str">
        <f>IF(I349&lt;&gt;"",1+MAX(A$1:$B348),"")</f>
        <v/>
      </c>
      <c r="C349" s="72"/>
      <c r="D349" s="73">
        <v>18</v>
      </c>
      <c r="E349" s="74" t="s">
        <v>452</v>
      </c>
      <c r="F349" s="75"/>
      <c r="G349" s="75"/>
      <c r="H349" s="75"/>
      <c r="I349" s="75"/>
      <c r="J349" s="76"/>
      <c r="K349" s="76"/>
      <c r="L349" s="75"/>
      <c r="M349" s="75"/>
      <c r="N349" s="77"/>
    </row>
    <row r="350" spans="1:14" ht="16.2" thickBot="1" x14ac:dyDescent="0.35">
      <c r="A350" s="23"/>
      <c r="B350" s="36" t="str">
        <f>IF(I350&lt;&gt;"",1+MAX(A$1:$B349),"")</f>
        <v/>
      </c>
      <c r="C350" s="37"/>
      <c r="D350" s="38"/>
      <c r="E350" s="38" t="s">
        <v>453</v>
      </c>
      <c r="F350" s="39"/>
      <c r="G350" s="40"/>
      <c r="H350" s="41"/>
      <c r="I350" s="42"/>
      <c r="J350" s="43"/>
      <c r="K350" s="43"/>
      <c r="L350" s="44"/>
      <c r="M350" s="44"/>
      <c r="N350" s="45"/>
    </row>
    <row r="351" spans="1:14" ht="46.5" customHeight="1" x14ac:dyDescent="0.3">
      <c r="A351" s="23"/>
      <c r="B351" s="46">
        <f>IF(I351&lt;&gt;"",1+MAX(A$1:$B350),"")</f>
        <v>175</v>
      </c>
      <c r="C351" s="47" t="s">
        <v>454</v>
      </c>
      <c r="D351" s="48">
        <v>18</v>
      </c>
      <c r="E351" s="49" t="s">
        <v>455</v>
      </c>
      <c r="F351" s="50">
        <v>1</v>
      </c>
      <c r="G351" s="51">
        <v>0</v>
      </c>
      <c r="H351" s="52">
        <f>F351*(1+G351)</f>
        <v>1</v>
      </c>
      <c r="I351" s="53" t="s">
        <v>25</v>
      </c>
      <c r="J351" s="54">
        <v>35000</v>
      </c>
      <c r="K351" s="54">
        <v>25000</v>
      </c>
      <c r="L351" s="55">
        <f>IF(I351&lt;&gt;"",H351*J351,"")</f>
        <v>35000</v>
      </c>
      <c r="M351" s="55">
        <f>IF(I351&lt;&gt;"",H351*K351,"")</f>
        <v>25000</v>
      </c>
      <c r="N351" s="56">
        <f>IF(I351&lt;&gt;"",L351+M351,"")</f>
        <v>60000</v>
      </c>
    </row>
    <row r="352" spans="1:14" ht="62.25" customHeight="1" x14ac:dyDescent="0.3">
      <c r="A352" s="23"/>
      <c r="B352" s="36">
        <f>IF(I352&lt;&gt;"",1+MAX(A$1:$B351),"")</f>
        <v>176</v>
      </c>
      <c r="C352" s="63" t="s">
        <v>456</v>
      </c>
      <c r="D352" s="60">
        <v>18</v>
      </c>
      <c r="E352" s="57" t="s">
        <v>457</v>
      </c>
      <c r="F352" s="78">
        <v>16</v>
      </c>
      <c r="G352" s="64">
        <v>0</v>
      </c>
      <c r="H352" s="78">
        <f>F352*(1+G352)</f>
        <v>16</v>
      </c>
      <c r="I352" s="65" t="s">
        <v>430</v>
      </c>
      <c r="J352" s="43">
        <v>275</v>
      </c>
      <c r="K352" s="43">
        <v>150</v>
      </c>
      <c r="L352" s="61">
        <f>IF(I352&lt;&gt;"",H352*J352,"")</f>
        <v>4400</v>
      </c>
      <c r="M352" s="61">
        <f>IF(I352&lt;&gt;"",H352*K352,"")</f>
        <v>2400</v>
      </c>
      <c r="N352" s="62">
        <f>IF(I352&lt;&gt;"",L352+M352,"")</f>
        <v>6800</v>
      </c>
    </row>
    <row r="353" spans="1:14" x14ac:dyDescent="0.3">
      <c r="A353" s="23"/>
      <c r="B353" s="36" t="str">
        <f>IF(I353&lt;&gt;"",1+MAX(A$1:$B352),"")</f>
        <v/>
      </c>
      <c r="C353" s="58"/>
      <c r="D353" s="58"/>
      <c r="E353" s="59"/>
      <c r="F353" s="39"/>
      <c r="G353" s="40"/>
      <c r="H353" s="41"/>
      <c r="I353" s="60"/>
      <c r="J353" s="43"/>
      <c r="K353" s="43"/>
      <c r="L353" s="61"/>
      <c r="M353" s="61"/>
      <c r="N353" s="62"/>
    </row>
    <row r="354" spans="1:14" x14ac:dyDescent="0.3">
      <c r="A354" s="23"/>
      <c r="B354" s="36" t="str">
        <f>IF(I354&lt;&gt;"",1+MAX(A$1:$B353),"")</f>
        <v/>
      </c>
      <c r="C354" s="37"/>
      <c r="D354" s="38"/>
      <c r="E354" s="38" t="s">
        <v>458</v>
      </c>
      <c r="F354" s="39"/>
      <c r="G354" s="40"/>
      <c r="H354" s="41"/>
      <c r="I354" s="42"/>
      <c r="J354" s="43"/>
      <c r="K354" s="43"/>
      <c r="L354" s="44"/>
      <c r="M354" s="44"/>
      <c r="N354" s="45"/>
    </row>
    <row r="355" spans="1:14" ht="30.75" customHeight="1" x14ac:dyDescent="0.3">
      <c r="A355" s="23"/>
      <c r="B355" s="36">
        <f>IF(I355&lt;&gt;"",1+MAX(A$1:$B354),"")</f>
        <v>177</v>
      </c>
      <c r="C355" s="63" t="s">
        <v>459</v>
      </c>
      <c r="D355" s="60">
        <v>18</v>
      </c>
      <c r="E355" s="57" t="s">
        <v>460</v>
      </c>
      <c r="F355" s="78">
        <v>24</v>
      </c>
      <c r="G355" s="64">
        <v>0</v>
      </c>
      <c r="H355" s="79">
        <f>F355*(1+G355)</f>
        <v>24</v>
      </c>
      <c r="I355" s="65" t="s">
        <v>430</v>
      </c>
      <c r="J355" s="43">
        <v>275</v>
      </c>
      <c r="K355" s="43">
        <v>150</v>
      </c>
      <c r="L355" s="61">
        <f>IF(I355&lt;&gt;"",H355*J355,"")</f>
        <v>6600</v>
      </c>
      <c r="M355" s="61">
        <f>IF(I355&lt;&gt;"",H355*K355,"")</f>
        <v>3600</v>
      </c>
      <c r="N355" s="62">
        <f>IF(I355&lt;&gt;"",L355+M355,"")</f>
        <v>10200</v>
      </c>
    </row>
    <row r="356" spans="1:14" ht="30.75" customHeight="1" x14ac:dyDescent="0.3">
      <c r="A356" s="23"/>
      <c r="B356" s="36">
        <f>IF(I356&lt;&gt;"",1+MAX(A$1:$B355),"")</f>
        <v>178</v>
      </c>
      <c r="C356" s="63" t="s">
        <v>459</v>
      </c>
      <c r="D356" s="60">
        <v>18</v>
      </c>
      <c r="E356" s="57" t="s">
        <v>461</v>
      </c>
      <c r="F356" s="78">
        <v>30</v>
      </c>
      <c r="G356" s="64">
        <v>0</v>
      </c>
      <c r="H356" s="79">
        <f>F356*(1+G356)</f>
        <v>30</v>
      </c>
      <c r="I356" s="65" t="s">
        <v>430</v>
      </c>
      <c r="J356" s="43">
        <v>100</v>
      </c>
      <c r="K356" s="43">
        <v>20</v>
      </c>
      <c r="L356" s="61">
        <f>IF(I356&lt;&gt;"",H356*J356,"")</f>
        <v>3000</v>
      </c>
      <c r="M356" s="61">
        <f>IF(I356&lt;&gt;"",H356*K356,"")</f>
        <v>600</v>
      </c>
      <c r="N356" s="62">
        <f>IF(I356&lt;&gt;"",L356+M356,"")</f>
        <v>3600</v>
      </c>
    </row>
    <row r="357" spans="1:14" ht="46.5" customHeight="1" thickBot="1" x14ac:dyDescent="0.35">
      <c r="A357" s="23"/>
      <c r="B357" s="36">
        <f>IF(I357&lt;&gt;"",1+MAX(A$1:$B356),"")</f>
        <v>179</v>
      </c>
      <c r="C357" s="63" t="s">
        <v>462</v>
      </c>
      <c r="D357" s="60">
        <v>18</v>
      </c>
      <c r="E357" s="57" t="s">
        <v>463</v>
      </c>
      <c r="F357" s="78">
        <v>48</v>
      </c>
      <c r="G357" s="64">
        <v>0</v>
      </c>
      <c r="H357" s="79">
        <f>F357*(1+G357)</f>
        <v>48</v>
      </c>
      <c r="I357" s="65" t="s">
        <v>430</v>
      </c>
      <c r="J357" s="43">
        <v>275</v>
      </c>
      <c r="K357" s="43">
        <v>150</v>
      </c>
      <c r="L357" s="61">
        <f>IF(I357&lt;&gt;"",H357*J357,"")</f>
        <v>13200</v>
      </c>
      <c r="M357" s="61">
        <f>IF(I357&lt;&gt;"",H357*K357,"")</f>
        <v>7200</v>
      </c>
      <c r="N357" s="62">
        <f>IF(I357&lt;&gt;"",L357+M357,"")</f>
        <v>20400</v>
      </c>
    </row>
    <row r="358" spans="1:14" ht="30.75" customHeight="1" x14ac:dyDescent="0.3">
      <c r="A358" s="23"/>
      <c r="B358" s="46">
        <f>IF(I358&lt;&gt;"",1+MAX(A$1:$B357),"")</f>
        <v>180</v>
      </c>
      <c r="C358" s="47" t="s">
        <v>464</v>
      </c>
      <c r="D358" s="48">
        <v>18</v>
      </c>
      <c r="E358" s="49" t="s">
        <v>465</v>
      </c>
      <c r="F358" s="50">
        <v>1</v>
      </c>
      <c r="G358" s="51">
        <v>0</v>
      </c>
      <c r="H358" s="52">
        <f>F358*(1+G358)</f>
        <v>1</v>
      </c>
      <c r="I358" s="53" t="s">
        <v>25</v>
      </c>
      <c r="J358" s="54">
        <v>5500</v>
      </c>
      <c r="K358" s="54">
        <v>0</v>
      </c>
      <c r="L358" s="55">
        <f>IF(I358&lt;&gt;"",H358*J358,"")</f>
        <v>5500</v>
      </c>
      <c r="M358" s="55">
        <f>IF(I358&lt;&gt;"",H358*K358,"")</f>
        <v>0</v>
      </c>
      <c r="N358" s="56">
        <f>IF(I358&lt;&gt;"",L358+M358,"")</f>
        <v>5500</v>
      </c>
    </row>
    <row r="359" spans="1:14" x14ac:dyDescent="0.3">
      <c r="A359" s="23"/>
      <c r="B359" s="36" t="str">
        <f>IF(I359&lt;&gt;"",1+MAX(A$1:$B358),"")</f>
        <v/>
      </c>
      <c r="C359" s="58"/>
      <c r="D359" s="58"/>
      <c r="E359" s="59"/>
      <c r="F359" s="39"/>
      <c r="G359" s="40"/>
      <c r="H359" s="41"/>
      <c r="I359" s="60"/>
      <c r="J359" s="43"/>
      <c r="K359" s="43"/>
      <c r="L359" s="61"/>
      <c r="M359" s="61"/>
      <c r="N359" s="62"/>
    </row>
    <row r="360" spans="1:14" ht="16.2" thickBot="1" x14ac:dyDescent="0.35">
      <c r="A360" s="23"/>
      <c r="B360" s="36" t="str">
        <f>IF(I360&lt;&gt;"",1+MAX(A$1:$B359),"")</f>
        <v/>
      </c>
      <c r="C360" s="37"/>
      <c r="D360" s="38"/>
      <c r="E360" s="38" t="s">
        <v>466</v>
      </c>
      <c r="F360" s="39"/>
      <c r="G360" s="40"/>
      <c r="H360" s="41"/>
      <c r="I360" s="42"/>
      <c r="J360" s="43"/>
      <c r="K360" s="43"/>
      <c r="L360" s="44"/>
      <c r="M360" s="44"/>
      <c r="N360" s="45"/>
    </row>
    <row r="361" spans="1:14" ht="62.25" customHeight="1" x14ac:dyDescent="0.3">
      <c r="A361" s="23"/>
      <c r="B361" s="46">
        <f>IF(I361&lt;&gt;"",1+MAX(A$1:$B360),"")</f>
        <v>181</v>
      </c>
      <c r="C361" s="47" t="s">
        <v>467</v>
      </c>
      <c r="D361" s="48">
        <v>18</v>
      </c>
      <c r="E361" s="49" t="s">
        <v>468</v>
      </c>
      <c r="F361" s="50">
        <v>1</v>
      </c>
      <c r="G361" s="51">
        <v>0</v>
      </c>
      <c r="H361" s="50">
        <f>F361*(1+G361)</f>
        <v>1</v>
      </c>
      <c r="I361" s="53" t="s">
        <v>25</v>
      </c>
      <c r="J361" s="54">
        <v>4500</v>
      </c>
      <c r="K361" s="54">
        <v>3500</v>
      </c>
      <c r="L361" s="55">
        <f>IF(I361&lt;&gt;"",H361*J361,"")</f>
        <v>4500</v>
      </c>
      <c r="M361" s="55">
        <f>IF(I361&lt;&gt;"",H361*K361,"")</f>
        <v>3500</v>
      </c>
      <c r="N361" s="56">
        <f>IF(I361&lt;&gt;"",L361+M361,"")</f>
        <v>8000</v>
      </c>
    </row>
    <row r="362" spans="1:14" x14ac:dyDescent="0.3">
      <c r="A362" s="23"/>
      <c r="B362" s="36" t="str">
        <f>IF(I362&lt;&gt;"",1+MAX(A$1:$B361),"")</f>
        <v/>
      </c>
      <c r="C362" s="58"/>
      <c r="D362" s="58"/>
      <c r="E362" s="59"/>
      <c r="F362" s="39"/>
      <c r="G362" s="40"/>
      <c r="H362" s="41"/>
      <c r="I362" s="60"/>
      <c r="J362" s="43"/>
      <c r="K362" s="43"/>
      <c r="L362" s="61"/>
      <c r="M362" s="61"/>
      <c r="N362" s="62"/>
    </row>
    <row r="363" spans="1:14" x14ac:dyDescent="0.3">
      <c r="A363" s="23"/>
      <c r="B363" s="36" t="str">
        <f>IF(I363&lt;&gt;"",1+MAX(A$1:$B362),"")</f>
        <v/>
      </c>
      <c r="C363" s="37"/>
      <c r="D363" s="38"/>
      <c r="E363" s="38" t="s">
        <v>469</v>
      </c>
      <c r="F363" s="39"/>
      <c r="G363" s="40"/>
      <c r="H363" s="41"/>
      <c r="I363" s="42"/>
      <c r="J363" s="43"/>
      <c r="K363" s="43"/>
      <c r="L363" s="44"/>
      <c r="M363" s="44"/>
      <c r="N363" s="45"/>
    </row>
    <row r="364" spans="1:14" ht="30.75" customHeight="1" x14ac:dyDescent="0.3">
      <c r="A364" s="23"/>
      <c r="B364" s="36">
        <f>IF(I364&lt;&gt;"",1+MAX(A$1:$B363),"")</f>
        <v>182</v>
      </c>
      <c r="C364" s="63" t="s">
        <v>428</v>
      </c>
      <c r="D364" s="60">
        <v>18</v>
      </c>
      <c r="E364" s="57" t="s">
        <v>470</v>
      </c>
      <c r="F364" s="78">
        <v>1</v>
      </c>
      <c r="G364" s="64">
        <v>0</v>
      </c>
      <c r="H364" s="79">
        <f>F364*(1+G364)</f>
        <v>1</v>
      </c>
      <c r="I364" s="65" t="s">
        <v>78</v>
      </c>
      <c r="J364" s="43">
        <v>150</v>
      </c>
      <c r="K364" s="43">
        <v>650</v>
      </c>
      <c r="L364" s="61">
        <f>IF(I364&lt;&gt;"",H364*J364,"")</f>
        <v>150</v>
      </c>
      <c r="M364" s="61">
        <f>IF(I364&lt;&gt;"",H364*K364,"")</f>
        <v>650</v>
      </c>
      <c r="N364" s="62">
        <f>IF(I364&lt;&gt;"",L364+M364,"")</f>
        <v>800</v>
      </c>
    </row>
    <row r="365" spans="1:14" ht="30.75" customHeight="1" x14ac:dyDescent="0.3">
      <c r="A365" s="23"/>
      <c r="B365" s="36">
        <f>IF(I365&lt;&gt;"",1+MAX(A$1:$B364),"")</f>
        <v>183</v>
      </c>
      <c r="C365" s="63" t="s">
        <v>471</v>
      </c>
      <c r="D365" s="60">
        <v>18</v>
      </c>
      <c r="E365" s="57" t="s">
        <v>472</v>
      </c>
      <c r="F365" s="78">
        <v>3</v>
      </c>
      <c r="G365" s="64">
        <v>0</v>
      </c>
      <c r="H365" s="79">
        <f>F365*(1+G365)</f>
        <v>3</v>
      </c>
      <c r="I365" s="65" t="s">
        <v>78</v>
      </c>
      <c r="J365" s="43">
        <v>75</v>
      </c>
      <c r="K365" s="43">
        <v>85</v>
      </c>
      <c r="L365" s="61">
        <f>IF(I365&lt;&gt;"",H365*J365,"")</f>
        <v>225</v>
      </c>
      <c r="M365" s="61">
        <f>IF(I365&lt;&gt;"",H365*K365,"")</f>
        <v>255</v>
      </c>
      <c r="N365" s="62">
        <f>IF(I365&lt;&gt;"",L365+M365,"")</f>
        <v>480</v>
      </c>
    </row>
    <row r="366" spans="1:14" ht="46.5" customHeight="1" x14ac:dyDescent="0.3">
      <c r="A366" s="23"/>
      <c r="B366" s="36">
        <f>IF(I366&lt;&gt;"",1+MAX(A$1:$B365),"")</f>
        <v>184</v>
      </c>
      <c r="C366" s="63" t="s">
        <v>473</v>
      </c>
      <c r="D366" s="60">
        <v>18</v>
      </c>
      <c r="E366" s="57" t="s">
        <v>474</v>
      </c>
      <c r="F366" s="78">
        <v>1</v>
      </c>
      <c r="G366" s="64">
        <v>0</v>
      </c>
      <c r="H366" s="79">
        <f>F366*(1+G366)</f>
        <v>1</v>
      </c>
      <c r="I366" s="65" t="s">
        <v>78</v>
      </c>
      <c r="J366" s="43">
        <v>300</v>
      </c>
      <c r="K366" s="43">
        <v>4200</v>
      </c>
      <c r="L366" s="61">
        <f>IF(I366&lt;&gt;"",H366*J366,"")</f>
        <v>300</v>
      </c>
      <c r="M366" s="61">
        <f>IF(I366&lt;&gt;"",H366*K366,"")</f>
        <v>4200</v>
      </c>
      <c r="N366" s="62">
        <f>IF(I366&lt;&gt;"",L366+M366,"")</f>
        <v>4500</v>
      </c>
    </row>
    <row r="367" spans="1:14" ht="46.5" customHeight="1" x14ac:dyDescent="0.3">
      <c r="A367" s="23"/>
      <c r="B367" s="36">
        <f>IF(I367&lt;&gt;"",1+MAX(A$1:$B366),"")</f>
        <v>185</v>
      </c>
      <c r="C367" s="63" t="s">
        <v>475</v>
      </c>
      <c r="D367" s="60">
        <v>18</v>
      </c>
      <c r="E367" s="57" t="s">
        <v>476</v>
      </c>
      <c r="F367" s="78">
        <v>1</v>
      </c>
      <c r="G367" s="64">
        <v>0</v>
      </c>
      <c r="H367" s="79">
        <f>F367*(1+G367)</f>
        <v>1</v>
      </c>
      <c r="I367" s="65" t="s">
        <v>78</v>
      </c>
      <c r="J367" s="43">
        <v>150</v>
      </c>
      <c r="K367" s="43">
        <v>950</v>
      </c>
      <c r="L367" s="61">
        <f>IF(I367&lt;&gt;"",H367*J367,"")</f>
        <v>150</v>
      </c>
      <c r="M367" s="61">
        <f>IF(I367&lt;&gt;"",H367*K367,"")</f>
        <v>950</v>
      </c>
      <c r="N367" s="62">
        <f>IF(I367&lt;&gt;"",L367+M367,"")</f>
        <v>1100</v>
      </c>
    </row>
    <row r="368" spans="1:14" x14ac:dyDescent="0.3">
      <c r="A368" s="23"/>
      <c r="B368" s="36" t="str">
        <f>IF(I368&lt;&gt;"",1+MAX(A$1:$B367),"")</f>
        <v/>
      </c>
      <c r="C368" s="58"/>
      <c r="D368" s="58"/>
      <c r="E368" s="59"/>
      <c r="F368" s="39"/>
      <c r="G368" s="40"/>
      <c r="H368" s="41"/>
      <c r="I368" s="60"/>
      <c r="J368" s="43"/>
      <c r="K368" s="43"/>
      <c r="L368" s="61"/>
      <c r="M368" s="61"/>
      <c r="N368" s="62"/>
    </row>
    <row r="369" spans="1:14" x14ac:dyDescent="0.3">
      <c r="A369" s="23"/>
      <c r="B369" s="36" t="str">
        <f>IF(I369&lt;&gt;"",1+MAX(A$1:$B368),"")</f>
        <v/>
      </c>
      <c r="C369" s="66"/>
      <c r="D369" s="60"/>
      <c r="E369" s="67" t="s">
        <v>3</v>
      </c>
      <c r="F369" s="68"/>
      <c r="G369" s="68"/>
      <c r="H369" s="39"/>
      <c r="I369" s="68"/>
      <c r="J369" s="69"/>
      <c r="K369" s="69"/>
      <c r="L369" s="70">
        <f>SUM(L350:L368)</f>
        <v>73025</v>
      </c>
      <c r="M369" s="70">
        <f>SUM(M350:M368)</f>
        <v>48355</v>
      </c>
      <c r="N369" s="71">
        <f>SUM(N350:N368)</f>
        <v>121380</v>
      </c>
    </row>
    <row r="370" spans="1:14" ht="15" customHeight="1" x14ac:dyDescent="0.3">
      <c r="A370" s="23"/>
      <c r="B370" s="36" t="str">
        <f>IF(I370&lt;&gt;"",1+MAX(A$1:$B369),"")</f>
        <v/>
      </c>
      <c r="C370" s="72"/>
      <c r="D370" s="73">
        <v>19</v>
      </c>
      <c r="E370" s="74" t="s">
        <v>477</v>
      </c>
      <c r="F370" s="75"/>
      <c r="G370" s="75"/>
      <c r="H370" s="75"/>
      <c r="I370" s="75"/>
      <c r="J370" s="76"/>
      <c r="K370" s="76"/>
      <c r="L370" s="75"/>
      <c r="M370" s="75"/>
      <c r="N370" s="77"/>
    </row>
    <row r="371" spans="1:14" x14ac:dyDescent="0.3">
      <c r="A371" s="23"/>
      <c r="B371" s="36" t="str">
        <f>IF(I371&lt;&gt;"",1+MAX(A$1:$B370),"")</f>
        <v/>
      </c>
      <c r="C371" s="37"/>
      <c r="D371" s="38"/>
      <c r="E371" s="38" t="s">
        <v>478</v>
      </c>
      <c r="F371" s="39"/>
      <c r="G371" s="40"/>
      <c r="H371" s="41"/>
      <c r="I371" s="42"/>
      <c r="J371" s="43"/>
      <c r="K371" s="43"/>
      <c r="L371" s="44"/>
      <c r="M371" s="44"/>
      <c r="N371" s="45"/>
    </row>
    <row r="372" spans="1:14" ht="46.5" customHeight="1" x14ac:dyDescent="0.3">
      <c r="A372" s="23"/>
      <c r="B372" s="36">
        <f>IF(I372&lt;&gt;"",1+MAX(A$1:$B371),"")</f>
        <v>186</v>
      </c>
      <c r="C372" s="63" t="s">
        <v>479</v>
      </c>
      <c r="D372" s="60">
        <v>19</v>
      </c>
      <c r="E372" s="57" t="s">
        <v>480</v>
      </c>
      <c r="F372" s="78">
        <v>1</v>
      </c>
      <c r="G372" s="64">
        <v>0</v>
      </c>
      <c r="H372" s="79">
        <f>F372*(1+G372)</f>
        <v>1</v>
      </c>
      <c r="I372" s="65" t="s">
        <v>78</v>
      </c>
      <c r="J372" s="43">
        <v>0</v>
      </c>
      <c r="K372" s="43">
        <v>65000</v>
      </c>
      <c r="L372" s="61">
        <f>IF(I372&lt;&gt;"",H372*J372,"")</f>
        <v>0</v>
      </c>
      <c r="M372" s="61">
        <f>IF(I372&lt;&gt;"",H372*K372,"")</f>
        <v>65000</v>
      </c>
      <c r="N372" s="62">
        <f>IF(I372&lt;&gt;"",L372+M372,"")</f>
        <v>65000</v>
      </c>
    </row>
    <row r="373" spans="1:14" ht="46.5" customHeight="1" x14ac:dyDescent="0.3">
      <c r="A373" s="23"/>
      <c r="B373" s="36">
        <f>IF(I373&lt;&gt;"",1+MAX(A$1:$B372),"")</f>
        <v>187</v>
      </c>
      <c r="C373" s="63" t="s">
        <v>481</v>
      </c>
      <c r="D373" s="60">
        <v>19</v>
      </c>
      <c r="E373" s="57" t="s">
        <v>482</v>
      </c>
      <c r="F373" s="78">
        <v>1</v>
      </c>
      <c r="G373" s="64">
        <v>0</v>
      </c>
      <c r="H373" s="79">
        <f>F373*(1+G373)</f>
        <v>1</v>
      </c>
      <c r="I373" s="65" t="s">
        <v>78</v>
      </c>
      <c r="J373" s="43">
        <v>0</v>
      </c>
      <c r="K373" s="43">
        <v>3500</v>
      </c>
      <c r="L373" s="61">
        <f>IF(I373&lt;&gt;"",H373*J373,"")</f>
        <v>0</v>
      </c>
      <c r="M373" s="61">
        <f>IF(I373&lt;&gt;"",H373*K373,"")</f>
        <v>3500</v>
      </c>
      <c r="N373" s="62">
        <f>IF(I373&lt;&gt;"",L373+M373,"")</f>
        <v>3500</v>
      </c>
    </row>
    <row r="374" spans="1:14" x14ac:dyDescent="0.3">
      <c r="A374" s="23"/>
      <c r="B374" s="36" t="str">
        <f>IF(I374&lt;&gt;"",1+MAX(A$1:$B373),"")</f>
        <v/>
      </c>
      <c r="C374" s="58"/>
      <c r="D374" s="58"/>
      <c r="E374" s="59"/>
      <c r="F374" s="39"/>
      <c r="G374" s="40"/>
      <c r="H374" s="41"/>
      <c r="I374" s="60"/>
      <c r="J374" s="43"/>
      <c r="K374" s="43"/>
      <c r="L374" s="61"/>
      <c r="M374" s="61"/>
      <c r="N374" s="62"/>
    </row>
    <row r="375" spans="1:14" x14ac:dyDescent="0.3">
      <c r="A375" s="23"/>
      <c r="B375" s="36" t="str">
        <f>IF(I375&lt;&gt;"",1+MAX(A$1:$B374),"")</f>
        <v/>
      </c>
      <c r="C375" s="37"/>
      <c r="D375" s="38"/>
      <c r="E375" s="38" t="s">
        <v>483</v>
      </c>
      <c r="F375" s="39"/>
      <c r="G375" s="40"/>
      <c r="H375" s="41"/>
      <c r="I375" s="42"/>
      <c r="J375" s="43"/>
      <c r="K375" s="43"/>
      <c r="L375" s="44"/>
      <c r="M375" s="44"/>
      <c r="N375" s="45"/>
    </row>
    <row r="376" spans="1:14" ht="46.5" customHeight="1" x14ac:dyDescent="0.3">
      <c r="A376" s="23"/>
      <c r="B376" s="36">
        <f>IF(I376&lt;&gt;"",1+MAX(A$1:$B375),"")</f>
        <v>188</v>
      </c>
      <c r="C376" s="63" t="s">
        <v>484</v>
      </c>
      <c r="D376" s="60">
        <v>19</v>
      </c>
      <c r="E376" s="57" t="s">
        <v>485</v>
      </c>
      <c r="F376" s="78">
        <v>1</v>
      </c>
      <c r="G376" s="64">
        <v>0</v>
      </c>
      <c r="H376" s="79">
        <f>F376*(1+G376)</f>
        <v>1</v>
      </c>
      <c r="I376" s="65" t="s">
        <v>78</v>
      </c>
      <c r="J376" s="43">
        <v>0</v>
      </c>
      <c r="K376" s="43">
        <v>62000</v>
      </c>
      <c r="L376" s="61">
        <f>IF(I376&lt;&gt;"",H376*J376,"")</f>
        <v>0</v>
      </c>
      <c r="M376" s="61">
        <f>IF(I376&lt;&gt;"",H376*K376,"")</f>
        <v>62000</v>
      </c>
      <c r="N376" s="62">
        <f>IF(I376&lt;&gt;"",L376+M376,"")</f>
        <v>62000</v>
      </c>
    </row>
    <row r="377" spans="1:14" ht="78" customHeight="1" x14ac:dyDescent="0.3">
      <c r="A377" s="23"/>
      <c r="B377" s="36">
        <f>IF(I377&lt;&gt;"",1+MAX(A$1:$B376),"")</f>
        <v>189</v>
      </c>
      <c r="C377" s="63" t="s">
        <v>486</v>
      </c>
      <c r="D377" s="60">
        <v>19</v>
      </c>
      <c r="E377" s="57" t="s">
        <v>487</v>
      </c>
      <c r="F377" s="78">
        <v>1</v>
      </c>
      <c r="G377" s="64">
        <v>0</v>
      </c>
      <c r="H377" s="79">
        <f>F377*(1+G377)</f>
        <v>1</v>
      </c>
      <c r="I377" s="65" t="s">
        <v>78</v>
      </c>
      <c r="J377" s="43">
        <v>1200</v>
      </c>
      <c r="K377" s="43">
        <v>9500</v>
      </c>
      <c r="L377" s="61">
        <f>IF(I377&lt;&gt;"",H377*J377,"")</f>
        <v>1200</v>
      </c>
      <c r="M377" s="61">
        <f>IF(I377&lt;&gt;"",H377*K377,"")</f>
        <v>9500</v>
      </c>
      <c r="N377" s="62">
        <f>IF(I377&lt;&gt;"",L377+M377,"")</f>
        <v>10700</v>
      </c>
    </row>
    <row r="378" spans="1:14" x14ac:dyDescent="0.3">
      <c r="A378" s="23"/>
      <c r="B378" s="36" t="str">
        <f>IF(I378&lt;&gt;"",1+MAX(A$1:$B377),"")</f>
        <v/>
      </c>
      <c r="C378" s="58"/>
      <c r="D378" s="58"/>
      <c r="E378" s="59"/>
      <c r="F378" s="39"/>
      <c r="G378" s="40"/>
      <c r="H378" s="41"/>
      <c r="I378" s="60"/>
      <c r="J378" s="43"/>
      <c r="K378" s="43"/>
      <c r="L378" s="61"/>
      <c r="M378" s="61"/>
      <c r="N378" s="62"/>
    </row>
    <row r="379" spans="1:14" x14ac:dyDescent="0.3">
      <c r="A379" s="23"/>
      <c r="B379" s="36" t="str">
        <f>IF(I379&lt;&gt;"",1+MAX(A$1:$B378),"")</f>
        <v/>
      </c>
      <c r="C379" s="37"/>
      <c r="D379" s="38"/>
      <c r="E379" s="38" t="s">
        <v>488</v>
      </c>
      <c r="F379" s="39"/>
      <c r="G379" s="40"/>
      <c r="H379" s="41"/>
      <c r="I379" s="42"/>
      <c r="J379" s="43"/>
      <c r="K379" s="43"/>
      <c r="L379" s="44"/>
      <c r="M379" s="44"/>
      <c r="N379" s="45"/>
    </row>
    <row r="380" spans="1:14" ht="30.75" customHeight="1" x14ac:dyDescent="0.3">
      <c r="A380" s="23"/>
      <c r="B380" s="36">
        <f>IF(I380&lt;&gt;"",1+MAX(A$1:$B379),"")</f>
        <v>190</v>
      </c>
      <c r="C380" s="63" t="s">
        <v>489</v>
      </c>
      <c r="D380" s="60">
        <v>19</v>
      </c>
      <c r="E380" s="57" t="s">
        <v>490</v>
      </c>
      <c r="F380" s="78">
        <v>1</v>
      </c>
      <c r="G380" s="64">
        <v>0</v>
      </c>
      <c r="H380" s="79">
        <f>F380*(1+G380)</f>
        <v>1</v>
      </c>
      <c r="I380" s="65" t="s">
        <v>78</v>
      </c>
      <c r="J380" s="43">
        <v>0</v>
      </c>
      <c r="K380" s="43">
        <v>14000</v>
      </c>
      <c r="L380" s="61">
        <f>IF(I380&lt;&gt;"",H380*J380,"")</f>
        <v>0</v>
      </c>
      <c r="M380" s="61">
        <f>IF(I380&lt;&gt;"",H380*K380,"")</f>
        <v>14000</v>
      </c>
      <c r="N380" s="62">
        <f>IF(I380&lt;&gt;"",L380+M380,"")</f>
        <v>14000</v>
      </c>
    </row>
    <row r="381" spans="1:14" ht="30.75" customHeight="1" x14ac:dyDescent="0.3">
      <c r="A381" s="23"/>
      <c r="B381" s="36">
        <f>IF(I381&lt;&gt;"",1+MAX(A$1:$B380),"")</f>
        <v>191</v>
      </c>
      <c r="C381" s="63" t="s">
        <v>491</v>
      </c>
      <c r="D381" s="60">
        <v>19</v>
      </c>
      <c r="E381" s="57" t="s">
        <v>492</v>
      </c>
      <c r="F381" s="78">
        <v>1</v>
      </c>
      <c r="G381" s="64">
        <v>0</v>
      </c>
      <c r="H381" s="79">
        <f>F381*(1+G381)</f>
        <v>1</v>
      </c>
      <c r="I381" s="65" t="s">
        <v>78</v>
      </c>
      <c r="J381" s="43">
        <v>0</v>
      </c>
      <c r="K381" s="43">
        <v>2500</v>
      </c>
      <c r="L381" s="61">
        <f>IF(I381&lt;&gt;"",H381*J381,"")</f>
        <v>0</v>
      </c>
      <c r="M381" s="61">
        <f>IF(I381&lt;&gt;"",H381*K381,"")</f>
        <v>2500</v>
      </c>
      <c r="N381" s="62">
        <f>IF(I381&lt;&gt;"",L381+M381,"")</f>
        <v>2500</v>
      </c>
    </row>
    <row r="382" spans="1:14" x14ac:dyDescent="0.3">
      <c r="A382" s="23"/>
      <c r="B382" s="36" t="str">
        <f>IF(I382&lt;&gt;"",1+MAX(A$1:$B381),"")</f>
        <v/>
      </c>
      <c r="C382" s="58"/>
      <c r="D382" s="58"/>
      <c r="E382" s="59"/>
      <c r="F382" s="39"/>
      <c r="G382" s="40"/>
      <c r="H382" s="41"/>
      <c r="I382" s="60"/>
      <c r="J382" s="43"/>
      <c r="K382" s="43"/>
      <c r="L382" s="61"/>
      <c r="M382" s="61"/>
      <c r="N382" s="62"/>
    </row>
    <row r="383" spans="1:14" x14ac:dyDescent="0.3">
      <c r="A383" s="23"/>
      <c r="B383" s="36" t="str">
        <f>IF(I383&lt;&gt;"",1+MAX(A$1:$B382),"")</f>
        <v/>
      </c>
      <c r="C383" s="37"/>
      <c r="D383" s="38"/>
      <c r="E383" s="38" t="s">
        <v>493</v>
      </c>
      <c r="F383" s="39"/>
      <c r="G383" s="40"/>
      <c r="H383" s="41"/>
      <c r="I383" s="42"/>
      <c r="J383" s="43"/>
      <c r="K383" s="43"/>
      <c r="L383" s="44"/>
      <c r="M383" s="44"/>
      <c r="N383" s="45"/>
    </row>
    <row r="384" spans="1:14" ht="93" customHeight="1" x14ac:dyDescent="0.3">
      <c r="A384" s="23"/>
      <c r="B384" s="36">
        <f>IF(I384&lt;&gt;"",1+MAX(A$1:$B383),"")</f>
        <v>192</v>
      </c>
      <c r="C384" s="63" t="s">
        <v>494</v>
      </c>
      <c r="D384" s="60">
        <v>19</v>
      </c>
      <c r="E384" s="57" t="s">
        <v>495</v>
      </c>
      <c r="F384" s="78">
        <v>602</v>
      </c>
      <c r="G384" s="64">
        <v>0</v>
      </c>
      <c r="H384" s="79">
        <f>F384*(1+G384)</f>
        <v>602</v>
      </c>
      <c r="I384" s="65" t="s">
        <v>75</v>
      </c>
      <c r="J384" s="43">
        <v>0</v>
      </c>
      <c r="K384" s="43">
        <v>60</v>
      </c>
      <c r="L384" s="61">
        <f>IF(I384&lt;&gt;"",H384*J384,"")</f>
        <v>0</v>
      </c>
      <c r="M384" s="61">
        <f>IF(I384&lt;&gt;"",H384*K384,"")</f>
        <v>36120</v>
      </c>
      <c r="N384" s="62">
        <f>IF(I384&lt;&gt;"",L384+M384,"")</f>
        <v>36120</v>
      </c>
    </row>
    <row r="385" spans="1:14" ht="30.75" customHeight="1" x14ac:dyDescent="0.3">
      <c r="A385" s="23"/>
      <c r="B385" s="36">
        <f>IF(I385&lt;&gt;"",1+MAX(A$1:$B384),"")</f>
        <v>193</v>
      </c>
      <c r="C385" s="63" t="s">
        <v>496</v>
      </c>
      <c r="D385" s="60">
        <v>19</v>
      </c>
      <c r="E385" s="57" t="s">
        <v>497</v>
      </c>
      <c r="F385" s="78">
        <v>600</v>
      </c>
      <c r="G385" s="64">
        <v>0</v>
      </c>
      <c r="H385" s="79">
        <f>F385*(1+G385)</f>
        <v>600</v>
      </c>
      <c r="I385" s="65" t="s">
        <v>75</v>
      </c>
      <c r="J385" s="43">
        <v>0</v>
      </c>
      <c r="K385" s="43">
        <v>32</v>
      </c>
      <c r="L385" s="61">
        <f>IF(I385&lt;&gt;"",H385*J385,"")</f>
        <v>0</v>
      </c>
      <c r="M385" s="61">
        <f>IF(I385&lt;&gt;"",H385*K385,"")</f>
        <v>19200</v>
      </c>
      <c r="N385" s="62">
        <f>IF(I385&lt;&gt;"",L385+M385,"")</f>
        <v>19200</v>
      </c>
    </row>
    <row r="386" spans="1:14" ht="30.75" customHeight="1" x14ac:dyDescent="0.3">
      <c r="A386" s="23"/>
      <c r="B386" s="36">
        <f>IF(I386&lt;&gt;"",1+MAX(A$1:$B385),"")</f>
        <v>194</v>
      </c>
      <c r="C386" s="63" t="s">
        <v>498</v>
      </c>
      <c r="D386" s="60">
        <v>19</v>
      </c>
      <c r="E386" s="57" t="s">
        <v>499</v>
      </c>
      <c r="F386" s="78">
        <v>600</v>
      </c>
      <c r="G386" s="64">
        <v>0</v>
      </c>
      <c r="H386" s="79">
        <f>F386*(1+G386)</f>
        <v>600</v>
      </c>
      <c r="I386" s="65" t="s">
        <v>75</v>
      </c>
      <c r="J386" s="43">
        <v>0</v>
      </c>
      <c r="K386" s="43">
        <v>28</v>
      </c>
      <c r="L386" s="61">
        <f>IF(I386&lt;&gt;"",H386*J386,"")</f>
        <v>0</v>
      </c>
      <c r="M386" s="61">
        <f>IF(I386&lt;&gt;"",H386*K386,"")</f>
        <v>16800</v>
      </c>
      <c r="N386" s="62">
        <f>IF(I386&lt;&gt;"",L386+M386,"")</f>
        <v>16800</v>
      </c>
    </row>
    <row r="387" spans="1:14" ht="30.75" customHeight="1" x14ac:dyDescent="0.3">
      <c r="A387" s="23"/>
      <c r="B387" s="36">
        <f>IF(I387&lt;&gt;"",1+MAX(A$1:$B386),"")</f>
        <v>195</v>
      </c>
      <c r="C387" s="63" t="s">
        <v>500</v>
      </c>
      <c r="D387" s="60">
        <v>19</v>
      </c>
      <c r="E387" s="57" t="s">
        <v>501</v>
      </c>
      <c r="F387" s="78">
        <v>1</v>
      </c>
      <c r="G387" s="64">
        <v>0</v>
      </c>
      <c r="H387" s="79">
        <f>F387*(1+G387)</f>
        <v>1</v>
      </c>
      <c r="I387" s="65" t="s">
        <v>78</v>
      </c>
      <c r="J387" s="43">
        <v>0</v>
      </c>
      <c r="K387" s="43">
        <v>2800</v>
      </c>
      <c r="L387" s="61">
        <f>IF(I387&lt;&gt;"",H387*J387,"")</f>
        <v>0</v>
      </c>
      <c r="M387" s="61">
        <f>IF(I387&lt;&gt;"",H387*K387,"")</f>
        <v>2800</v>
      </c>
      <c r="N387" s="62">
        <f>IF(I387&lt;&gt;"",L387+M387,"")</f>
        <v>2800</v>
      </c>
    </row>
    <row r="388" spans="1:14" x14ac:dyDescent="0.3">
      <c r="A388" s="23"/>
      <c r="B388" s="36" t="str">
        <f>IF(I388&lt;&gt;"",1+MAX(A$1:$B387),"")</f>
        <v/>
      </c>
      <c r="C388" s="58"/>
      <c r="D388" s="58"/>
      <c r="E388" s="59"/>
      <c r="F388" s="39"/>
      <c r="G388" s="40"/>
      <c r="H388" s="41"/>
      <c r="I388" s="60"/>
      <c r="J388" s="43"/>
      <c r="K388" s="43"/>
      <c r="L388" s="61"/>
      <c r="M388" s="61"/>
      <c r="N388" s="62"/>
    </row>
    <row r="389" spans="1:14" x14ac:dyDescent="0.3">
      <c r="A389" s="23"/>
      <c r="B389" s="36" t="str">
        <f>IF(I389&lt;&gt;"",1+MAX(A$1:$B388),"")</f>
        <v/>
      </c>
      <c r="C389" s="37"/>
      <c r="D389" s="38"/>
      <c r="E389" s="38" t="s">
        <v>502</v>
      </c>
      <c r="F389" s="39"/>
      <c r="G389" s="40"/>
      <c r="H389" s="41"/>
      <c r="I389" s="42"/>
      <c r="J389" s="43"/>
      <c r="K389" s="43"/>
      <c r="L389" s="44"/>
      <c r="M389" s="44"/>
      <c r="N389" s="45"/>
    </row>
    <row r="390" spans="1:14" ht="30.75" customHeight="1" x14ac:dyDescent="0.3">
      <c r="A390" s="23"/>
      <c r="B390" s="36">
        <f>IF(I390&lt;&gt;"",1+MAX(A$1:$B389),"")</f>
        <v>196</v>
      </c>
      <c r="C390" s="63" t="s">
        <v>503</v>
      </c>
      <c r="D390" s="60">
        <v>19</v>
      </c>
      <c r="E390" s="57" t="s">
        <v>504</v>
      </c>
      <c r="F390" s="78">
        <v>602</v>
      </c>
      <c r="G390" s="64">
        <v>0</v>
      </c>
      <c r="H390" s="79">
        <f>F390*(1+G390)</f>
        <v>602</v>
      </c>
      <c r="I390" s="65" t="s">
        <v>75</v>
      </c>
      <c r="J390" s="43">
        <v>0.75</v>
      </c>
      <c r="K390" s="43">
        <v>4.5</v>
      </c>
      <c r="L390" s="61">
        <f>IF(I390&lt;&gt;"",H390*J390,"")</f>
        <v>451.5</v>
      </c>
      <c r="M390" s="61">
        <f>IF(I390&lt;&gt;"",H390*K390,"")</f>
        <v>2709</v>
      </c>
      <c r="N390" s="62">
        <f>IF(I390&lt;&gt;"",L390+M390,"")</f>
        <v>3160.5</v>
      </c>
    </row>
    <row r="391" spans="1:14" ht="30.75" customHeight="1" x14ac:dyDescent="0.3">
      <c r="A391" s="23"/>
      <c r="B391" s="36">
        <f>IF(I391&lt;&gt;"",1+MAX(A$1:$B390),"")</f>
        <v>197</v>
      </c>
      <c r="C391" s="63" t="s">
        <v>503</v>
      </c>
      <c r="D391" s="60">
        <v>19</v>
      </c>
      <c r="E391" s="57" t="s">
        <v>505</v>
      </c>
      <c r="F391" s="78">
        <v>1</v>
      </c>
      <c r="G391" s="64">
        <v>0</v>
      </c>
      <c r="H391" s="79">
        <f>F391*(1+G391)</f>
        <v>1</v>
      </c>
      <c r="I391" s="65" t="s">
        <v>78</v>
      </c>
      <c r="J391" s="43">
        <v>150</v>
      </c>
      <c r="K391" s="43">
        <v>450</v>
      </c>
      <c r="L391" s="61">
        <f>IF(I391&lt;&gt;"",H391*J391,"")</f>
        <v>150</v>
      </c>
      <c r="M391" s="61">
        <f>IF(I391&lt;&gt;"",H391*K391,"")</f>
        <v>450</v>
      </c>
      <c r="N391" s="62">
        <f>IF(I391&lt;&gt;"",L391+M391,"")</f>
        <v>600</v>
      </c>
    </row>
    <row r="392" spans="1:14" ht="93" customHeight="1" x14ac:dyDescent="0.3">
      <c r="A392" s="23"/>
      <c r="B392" s="36">
        <f>IF(I392&lt;&gt;"",1+MAX(A$1:$B391),"")</f>
        <v>198</v>
      </c>
      <c r="C392" s="63" t="s">
        <v>506</v>
      </c>
      <c r="D392" s="60">
        <v>19</v>
      </c>
      <c r="E392" s="57" t="s">
        <v>507</v>
      </c>
      <c r="F392" s="78">
        <v>602</v>
      </c>
      <c r="G392" s="64">
        <v>0</v>
      </c>
      <c r="H392" s="79">
        <f>F392*(1+G392)</f>
        <v>602</v>
      </c>
      <c r="I392" s="65" t="s">
        <v>75</v>
      </c>
      <c r="J392" s="43">
        <v>0.75</v>
      </c>
      <c r="K392" s="43">
        <v>3.25</v>
      </c>
      <c r="L392" s="61">
        <f>IF(I392&lt;&gt;"",H392*J392,"")</f>
        <v>451.5</v>
      </c>
      <c r="M392" s="61">
        <f>IF(I392&lt;&gt;"",H392*K392,"")</f>
        <v>1956.5</v>
      </c>
      <c r="N392" s="62">
        <f>IF(I392&lt;&gt;"",L392+M392,"")</f>
        <v>2408</v>
      </c>
    </row>
    <row r="393" spans="1:14" ht="46.5" customHeight="1" x14ac:dyDescent="0.3">
      <c r="A393" s="23"/>
      <c r="B393" s="36">
        <f>IF(I393&lt;&gt;"",1+MAX(A$1:$B392),"")</f>
        <v>199</v>
      </c>
      <c r="C393" s="63" t="s">
        <v>508</v>
      </c>
      <c r="D393" s="60">
        <v>19</v>
      </c>
      <c r="E393" s="57" t="s">
        <v>509</v>
      </c>
      <c r="F393" s="78">
        <v>602</v>
      </c>
      <c r="G393" s="64">
        <v>0</v>
      </c>
      <c r="H393" s="78">
        <f>F393*(1+G393)</f>
        <v>602</v>
      </c>
      <c r="I393" s="65" t="s">
        <v>75</v>
      </c>
      <c r="J393" s="43">
        <v>0.75</v>
      </c>
      <c r="K393" s="43">
        <v>3.5</v>
      </c>
      <c r="L393" s="61">
        <f>IF(I393&lt;&gt;"",H393*J393,"")</f>
        <v>451.5</v>
      </c>
      <c r="M393" s="61">
        <f>IF(I393&lt;&gt;"",H393*K393,"")</f>
        <v>2107</v>
      </c>
      <c r="N393" s="62">
        <f>IF(I393&lt;&gt;"",L393+M393,"")</f>
        <v>2558.5</v>
      </c>
    </row>
    <row r="394" spans="1:14" x14ac:dyDescent="0.3">
      <c r="A394" s="23"/>
      <c r="B394" s="36" t="str">
        <f>IF(I394&lt;&gt;"",1+MAX(A$1:$B393),"")</f>
        <v/>
      </c>
      <c r="C394" s="58"/>
      <c r="D394" s="58"/>
      <c r="E394" s="59"/>
      <c r="F394" s="39"/>
      <c r="G394" s="40"/>
      <c r="H394" s="41"/>
      <c r="I394" s="60"/>
      <c r="J394" s="43"/>
      <c r="K394" s="43"/>
      <c r="L394" s="61"/>
      <c r="M394" s="61"/>
      <c r="N394" s="62"/>
    </row>
    <row r="395" spans="1:14" x14ac:dyDescent="0.3">
      <c r="A395" s="23"/>
      <c r="B395" s="36" t="str">
        <f>IF(I395&lt;&gt;"",1+MAX(A$1:$B394),"")</f>
        <v/>
      </c>
      <c r="C395" s="37"/>
      <c r="D395" s="38"/>
      <c r="E395" s="38" t="s">
        <v>510</v>
      </c>
      <c r="F395" s="39"/>
      <c r="G395" s="40"/>
      <c r="H395" s="41"/>
      <c r="I395" s="42"/>
      <c r="J395" s="43"/>
      <c r="K395" s="43"/>
      <c r="L395" s="44"/>
      <c r="M395" s="44"/>
      <c r="N395" s="45"/>
    </row>
    <row r="396" spans="1:14" ht="30.75" customHeight="1" x14ac:dyDescent="0.3">
      <c r="A396" s="23"/>
      <c r="B396" s="36">
        <f>IF(I396&lt;&gt;"",1+MAX(A$1:$B395),"")</f>
        <v>200</v>
      </c>
      <c r="C396" s="63" t="s">
        <v>511</v>
      </c>
      <c r="D396" s="60">
        <v>19</v>
      </c>
      <c r="E396" s="57" t="s">
        <v>512</v>
      </c>
      <c r="F396" s="78">
        <v>1</v>
      </c>
      <c r="G396" s="64">
        <v>0</v>
      </c>
      <c r="H396" s="79">
        <f>F396*(1+G396)</f>
        <v>1</v>
      </c>
      <c r="I396" s="65" t="s">
        <v>78</v>
      </c>
      <c r="J396" s="43">
        <v>350</v>
      </c>
      <c r="K396" s="43">
        <v>1850</v>
      </c>
      <c r="L396" s="61">
        <f>IF(I396&lt;&gt;"",H396*J396,"")</f>
        <v>350</v>
      </c>
      <c r="M396" s="61">
        <f>IF(I396&lt;&gt;"",H396*K396,"")</f>
        <v>1850</v>
      </c>
      <c r="N396" s="62">
        <f>IF(I396&lt;&gt;"",L396+M396,"")</f>
        <v>2200</v>
      </c>
    </row>
    <row r="397" spans="1:14" ht="62.25" customHeight="1" x14ac:dyDescent="0.3">
      <c r="A397" s="23"/>
      <c r="B397" s="36">
        <f>IF(I397&lt;&gt;"",1+MAX(A$1:$B396),"")</f>
        <v>201</v>
      </c>
      <c r="C397" s="63" t="s">
        <v>513</v>
      </c>
      <c r="D397" s="60">
        <v>19</v>
      </c>
      <c r="E397" s="57" t="s">
        <v>514</v>
      </c>
      <c r="F397" s="78">
        <v>1</v>
      </c>
      <c r="G397" s="64">
        <v>0</v>
      </c>
      <c r="H397" s="79">
        <f>F397*(1+G397)</f>
        <v>1</v>
      </c>
      <c r="I397" s="65" t="s">
        <v>78</v>
      </c>
      <c r="J397" s="43">
        <v>350</v>
      </c>
      <c r="K397" s="43">
        <v>950</v>
      </c>
      <c r="L397" s="61">
        <f>IF(I397&lt;&gt;"",H397*J397,"")</f>
        <v>350</v>
      </c>
      <c r="M397" s="61">
        <f>IF(I397&lt;&gt;"",H397*K397,"")</f>
        <v>950</v>
      </c>
      <c r="N397" s="62">
        <f>IF(I397&lt;&gt;"",L397+M397,"")</f>
        <v>1300</v>
      </c>
    </row>
    <row r="398" spans="1:14" x14ac:dyDescent="0.3">
      <c r="A398" s="23"/>
      <c r="B398" s="36" t="str">
        <f>IF(I398&lt;&gt;"",1+MAX(A$1:$B397),"")</f>
        <v/>
      </c>
      <c r="C398" s="58"/>
      <c r="D398" s="58"/>
      <c r="E398" s="59"/>
      <c r="F398" s="39"/>
      <c r="G398" s="40"/>
      <c r="H398" s="41"/>
      <c r="I398" s="60"/>
      <c r="J398" s="43"/>
      <c r="K398" s="43"/>
      <c r="L398" s="61"/>
      <c r="M398" s="61"/>
      <c r="N398" s="62"/>
    </row>
    <row r="399" spans="1:14" ht="16.2" thickBot="1" x14ac:dyDescent="0.35">
      <c r="A399" s="23"/>
      <c r="B399" s="36" t="str">
        <f>IF(I399&lt;&gt;"",1+MAX(A$1:$B398),"")</f>
        <v/>
      </c>
      <c r="C399" s="37"/>
      <c r="D399" s="38"/>
      <c r="E399" s="38" t="s">
        <v>515</v>
      </c>
      <c r="F399" s="39"/>
      <c r="G399" s="40"/>
      <c r="H399" s="41"/>
      <c r="I399" s="42"/>
      <c r="J399" s="43"/>
      <c r="K399" s="43"/>
      <c r="L399" s="44"/>
      <c r="M399" s="44"/>
      <c r="N399" s="45"/>
    </row>
    <row r="400" spans="1:14" ht="30.75" customHeight="1" thickBot="1" x14ac:dyDescent="0.35">
      <c r="A400" s="23"/>
      <c r="B400" s="46">
        <f>IF(I400&lt;&gt;"",1+MAX(A$1:$B399),"")</f>
        <v>202</v>
      </c>
      <c r="C400" s="47" t="s">
        <v>516</v>
      </c>
      <c r="D400" s="48">
        <v>19</v>
      </c>
      <c r="E400" s="49" t="s">
        <v>517</v>
      </c>
      <c r="F400" s="50">
        <v>1</v>
      </c>
      <c r="G400" s="51">
        <v>0</v>
      </c>
      <c r="H400" s="52">
        <f>F400*(1+G400)</f>
        <v>1</v>
      </c>
      <c r="I400" s="53" t="s">
        <v>25</v>
      </c>
      <c r="J400" s="54">
        <v>28000</v>
      </c>
      <c r="K400" s="54">
        <v>4000</v>
      </c>
      <c r="L400" s="55">
        <f>IF(I400&lt;&gt;"",H400*J400,"")</f>
        <v>28000</v>
      </c>
      <c r="M400" s="55">
        <f>IF(I400&lt;&gt;"",H400*K400,"")</f>
        <v>4000</v>
      </c>
      <c r="N400" s="56">
        <f>IF(I400&lt;&gt;"",L400+M400,"")</f>
        <v>32000</v>
      </c>
    </row>
    <row r="401" spans="1:14" ht="46.5" customHeight="1" x14ac:dyDescent="0.3">
      <c r="A401" s="23"/>
      <c r="B401" s="46">
        <f>IF(I401&lt;&gt;"",1+MAX(A$1:$B400),"")</f>
        <v>203</v>
      </c>
      <c r="C401" s="47" t="s">
        <v>518</v>
      </c>
      <c r="D401" s="48">
        <v>19</v>
      </c>
      <c r="E401" s="49" t="s">
        <v>519</v>
      </c>
      <c r="F401" s="50">
        <v>1</v>
      </c>
      <c r="G401" s="51">
        <v>0</v>
      </c>
      <c r="H401" s="52">
        <f>F401*(1+G401)</f>
        <v>1</v>
      </c>
      <c r="I401" s="53" t="s">
        <v>25</v>
      </c>
      <c r="J401" s="54">
        <v>4500</v>
      </c>
      <c r="K401" s="54">
        <v>500</v>
      </c>
      <c r="L401" s="55">
        <f>IF(I401&lt;&gt;"",H401*J401,"")</f>
        <v>4500</v>
      </c>
      <c r="M401" s="55">
        <f>IF(I401&lt;&gt;"",H401*K401,"")</f>
        <v>500</v>
      </c>
      <c r="N401" s="56">
        <f>IF(I401&lt;&gt;"",L401+M401,"")</f>
        <v>5000</v>
      </c>
    </row>
    <row r="402" spans="1:14" ht="30.75" customHeight="1" x14ac:dyDescent="0.3">
      <c r="A402" s="23"/>
      <c r="B402" s="36">
        <f>IF(I402&lt;&gt;"",1+MAX(A$1:$B401),"")</f>
        <v>204</v>
      </c>
      <c r="C402" s="63" t="s">
        <v>516</v>
      </c>
      <c r="D402" s="60">
        <v>19</v>
      </c>
      <c r="E402" s="57" t="s">
        <v>520</v>
      </c>
      <c r="F402" s="78">
        <v>1</v>
      </c>
      <c r="G402" s="64">
        <v>0</v>
      </c>
      <c r="H402" s="79">
        <f>F402*(1+G402)</f>
        <v>1</v>
      </c>
      <c r="I402" s="65" t="s">
        <v>78</v>
      </c>
      <c r="J402" s="43">
        <v>75</v>
      </c>
      <c r="K402" s="43">
        <v>85</v>
      </c>
      <c r="L402" s="61">
        <f>IF(I402&lt;&gt;"",H402*J402,"")</f>
        <v>75</v>
      </c>
      <c r="M402" s="61">
        <f>IF(I402&lt;&gt;"",H402*K402,"")</f>
        <v>85</v>
      </c>
      <c r="N402" s="62">
        <f>IF(I402&lt;&gt;"",L402+M402,"")</f>
        <v>160</v>
      </c>
    </row>
    <row r="403" spans="1:14" x14ac:dyDescent="0.3">
      <c r="A403" s="23"/>
      <c r="B403" s="36" t="str">
        <f>IF(I403&lt;&gt;"",1+MAX(A$1:$B402),"")</f>
        <v/>
      </c>
      <c r="C403" s="58"/>
      <c r="D403" s="58"/>
      <c r="E403" s="59"/>
      <c r="F403" s="39"/>
      <c r="G403" s="40"/>
      <c r="H403" s="41"/>
      <c r="I403" s="60"/>
      <c r="J403" s="43"/>
      <c r="K403" s="43"/>
      <c r="L403" s="61"/>
      <c r="M403" s="61"/>
      <c r="N403" s="62"/>
    </row>
    <row r="404" spans="1:14" x14ac:dyDescent="0.3">
      <c r="A404" s="23"/>
      <c r="B404" s="36" t="str">
        <f>IF(I404&lt;&gt;"",1+MAX(A$1:$B403),"")</f>
        <v/>
      </c>
      <c r="C404" s="66"/>
      <c r="D404" s="60"/>
      <c r="E404" s="67" t="s">
        <v>3</v>
      </c>
      <c r="F404" s="68"/>
      <c r="G404" s="68"/>
      <c r="H404" s="39"/>
      <c r="I404" s="68"/>
      <c r="J404" s="69"/>
      <c r="K404" s="69"/>
      <c r="L404" s="70">
        <f>SUM(L371:L403)</f>
        <v>35979.5</v>
      </c>
      <c r="M404" s="70">
        <f>SUM(M371:M403)</f>
        <v>246027.5</v>
      </c>
      <c r="N404" s="71">
        <f>SUM(N371:N403)</f>
        <v>282007</v>
      </c>
    </row>
    <row r="405" spans="1:14" ht="15" customHeight="1" x14ac:dyDescent="0.3">
      <c r="A405" s="23"/>
      <c r="B405" s="36" t="str">
        <f>IF(I405&lt;&gt;"",1+MAX(A$1:$B404),"")</f>
        <v/>
      </c>
      <c r="C405" s="72"/>
      <c r="D405" s="73">
        <v>20</v>
      </c>
      <c r="E405" s="74" t="s">
        <v>521</v>
      </c>
      <c r="F405" s="75"/>
      <c r="G405" s="75"/>
      <c r="H405" s="75"/>
      <c r="I405" s="75"/>
      <c r="J405" s="76"/>
      <c r="K405" s="76"/>
      <c r="L405" s="75"/>
      <c r="M405" s="75"/>
      <c r="N405" s="77"/>
    </row>
    <row r="406" spans="1:14" x14ac:dyDescent="0.3">
      <c r="A406" s="23"/>
      <c r="B406" s="36" t="str">
        <f>IF(I406&lt;&gt;"",1+MAX(A$1:$B405),"")</f>
        <v/>
      </c>
      <c r="C406" s="37"/>
      <c r="D406" s="38"/>
      <c r="E406" s="38" t="s">
        <v>522</v>
      </c>
      <c r="F406" s="39"/>
      <c r="G406" s="40"/>
      <c r="H406" s="41"/>
      <c r="I406" s="42"/>
      <c r="J406" s="43"/>
      <c r="K406" s="43"/>
      <c r="L406" s="44"/>
      <c r="M406" s="44"/>
      <c r="N406" s="45"/>
    </row>
    <row r="407" spans="1:14" ht="93" customHeight="1" x14ac:dyDescent="0.3">
      <c r="A407" s="23"/>
      <c r="B407" s="36">
        <f>IF(I407&lt;&gt;"",1+MAX(A$1:$B406),"")</f>
        <v>205</v>
      </c>
      <c r="C407" s="63" t="s">
        <v>523</v>
      </c>
      <c r="D407" s="60">
        <v>20</v>
      </c>
      <c r="E407" s="57" t="s">
        <v>524</v>
      </c>
      <c r="F407" s="81">
        <f>10*10*0.5/27</f>
        <v>1.8518518518518519</v>
      </c>
      <c r="G407" s="64">
        <v>0.05</v>
      </c>
      <c r="H407" s="81">
        <f>F407*(1+G407)</f>
        <v>1.9444444444444446</v>
      </c>
      <c r="I407" s="65" t="s">
        <v>111</v>
      </c>
      <c r="J407" s="43">
        <v>650</v>
      </c>
      <c r="K407" s="43">
        <v>450</v>
      </c>
      <c r="L407" s="61">
        <f>IF(I407&lt;&gt;"",H407*J407,"")</f>
        <v>1263.8888888888889</v>
      </c>
      <c r="M407" s="61">
        <f>IF(I407&lt;&gt;"",H407*K407,"")</f>
        <v>875.00000000000011</v>
      </c>
      <c r="N407" s="62">
        <f>IF(I407&lt;&gt;"",L407+M407,"")</f>
        <v>2138.8888888888891</v>
      </c>
    </row>
    <row r="408" spans="1:14" ht="62.25" customHeight="1" x14ac:dyDescent="0.3">
      <c r="A408" s="23"/>
      <c r="B408" s="36">
        <f>IF(I408&lt;&gt;"",1+MAX(A$1:$B407),"")</f>
        <v>206</v>
      </c>
      <c r="C408" s="63" t="s">
        <v>525</v>
      </c>
      <c r="D408" s="60">
        <v>20</v>
      </c>
      <c r="E408" s="57" t="s">
        <v>526</v>
      </c>
      <c r="F408" s="81">
        <v>2.1</v>
      </c>
      <c r="G408" s="64">
        <v>0.05</v>
      </c>
      <c r="H408" s="82">
        <f>F408*(1+G408)</f>
        <v>2.2050000000000001</v>
      </c>
      <c r="I408" s="65" t="s">
        <v>111</v>
      </c>
      <c r="J408" s="43">
        <v>500</v>
      </c>
      <c r="K408" s="43">
        <v>380</v>
      </c>
      <c r="L408" s="61">
        <f>IF(I408&lt;&gt;"",H408*J408,"")</f>
        <v>1102.5</v>
      </c>
      <c r="M408" s="61">
        <f>IF(I408&lt;&gt;"",H408*K408,"")</f>
        <v>837.9</v>
      </c>
      <c r="N408" s="62">
        <f>IF(I408&lt;&gt;"",L408+M408,"")</f>
        <v>1940.4</v>
      </c>
    </row>
    <row r="409" spans="1:14" ht="93" customHeight="1" x14ac:dyDescent="0.3">
      <c r="A409" s="23"/>
      <c r="B409" s="36">
        <f>IF(I409&lt;&gt;"",1+MAX(A$1:$B408),"")</f>
        <v>207</v>
      </c>
      <c r="C409" s="63" t="s">
        <v>527</v>
      </c>
      <c r="D409" s="60">
        <v>20</v>
      </c>
      <c r="E409" s="57" t="s">
        <v>528</v>
      </c>
      <c r="F409" s="81">
        <v>380</v>
      </c>
      <c r="G409" s="64">
        <v>0.1</v>
      </c>
      <c r="H409" s="81">
        <f>F409*(1+G409)</f>
        <v>418.00000000000006</v>
      </c>
      <c r="I409" s="65" t="s">
        <v>263</v>
      </c>
      <c r="J409" s="43">
        <v>0.85</v>
      </c>
      <c r="K409" s="43">
        <v>0.95</v>
      </c>
      <c r="L409" s="61">
        <f>IF(I409&lt;&gt;"",H409*J409,"")</f>
        <v>355.3</v>
      </c>
      <c r="M409" s="61">
        <f>IF(I409&lt;&gt;"",H409*K409,"")</f>
        <v>397.1</v>
      </c>
      <c r="N409" s="62">
        <f>IF(I409&lt;&gt;"",L409+M409,"")</f>
        <v>752.40000000000009</v>
      </c>
    </row>
    <row r="410" spans="1:14" ht="46.5" customHeight="1" x14ac:dyDescent="0.3">
      <c r="A410" s="23"/>
      <c r="B410" s="36">
        <f>IF(I410&lt;&gt;"",1+MAX(A$1:$B409),"")</f>
        <v>208</v>
      </c>
      <c r="C410" s="63" t="s">
        <v>529</v>
      </c>
      <c r="D410" s="60">
        <v>20</v>
      </c>
      <c r="E410" s="57" t="s">
        <v>530</v>
      </c>
      <c r="F410" s="78">
        <v>9</v>
      </c>
      <c r="G410" s="64">
        <v>0.1</v>
      </c>
      <c r="H410" s="80">
        <f>F410*(1+G410)</f>
        <v>9.9</v>
      </c>
      <c r="I410" s="65" t="s">
        <v>96</v>
      </c>
      <c r="J410" s="43">
        <v>45</v>
      </c>
      <c r="K410" s="43">
        <v>85</v>
      </c>
      <c r="L410" s="61">
        <f>IF(I410&lt;&gt;"",H410*J410,"")</f>
        <v>445.5</v>
      </c>
      <c r="M410" s="61">
        <f>IF(I410&lt;&gt;"",H410*K410,"")</f>
        <v>841.5</v>
      </c>
      <c r="N410" s="62">
        <f>IF(I410&lt;&gt;"",L410+M410,"")</f>
        <v>1287</v>
      </c>
    </row>
    <row r="411" spans="1:14" ht="15" customHeight="1" x14ac:dyDescent="0.3">
      <c r="A411" s="23"/>
      <c r="B411" s="36">
        <f>IF(I411&lt;&gt;"",1+MAX(A$1:$B410),"")</f>
        <v>209</v>
      </c>
      <c r="C411" s="63" t="s">
        <v>531</v>
      </c>
      <c r="D411" s="60">
        <v>20</v>
      </c>
      <c r="E411" s="57" t="s">
        <v>532</v>
      </c>
      <c r="F411" s="78">
        <v>4</v>
      </c>
      <c r="G411" s="64">
        <v>0</v>
      </c>
      <c r="H411" s="78">
        <f>F411*(1+G411)</f>
        <v>4</v>
      </c>
      <c r="I411" s="65" t="s">
        <v>78</v>
      </c>
      <c r="J411" s="43">
        <v>45</v>
      </c>
      <c r="K411" s="43">
        <v>85</v>
      </c>
      <c r="L411" s="61">
        <f>IF(I411&lt;&gt;"",H411*J411,"")</f>
        <v>180</v>
      </c>
      <c r="M411" s="61">
        <f>IF(I411&lt;&gt;"",H411*K411,"")</f>
        <v>340</v>
      </c>
      <c r="N411" s="62">
        <f>IF(I411&lt;&gt;"",L411+M411,"")</f>
        <v>520</v>
      </c>
    </row>
    <row r="412" spans="1:14" x14ac:dyDescent="0.3">
      <c r="A412" s="23"/>
      <c r="B412" s="36" t="str">
        <f>IF(I412&lt;&gt;"",1+MAX(A$1:$B411),"")</f>
        <v/>
      </c>
      <c r="C412" s="58"/>
      <c r="D412" s="58"/>
      <c r="E412" s="59"/>
      <c r="F412" s="39"/>
      <c r="G412" s="40"/>
      <c r="H412" s="41"/>
      <c r="I412" s="60"/>
      <c r="J412" s="43"/>
      <c r="K412" s="43"/>
      <c r="L412" s="61"/>
      <c r="M412" s="61"/>
      <c r="N412" s="62"/>
    </row>
    <row r="413" spans="1:14" x14ac:dyDescent="0.3">
      <c r="A413" s="23"/>
      <c r="B413" s="36" t="str">
        <f>IF(I413&lt;&gt;"",1+MAX(A$1:$B412),"")</f>
        <v/>
      </c>
      <c r="C413" s="37"/>
      <c r="D413" s="38"/>
      <c r="E413" s="38" t="s">
        <v>533</v>
      </c>
      <c r="F413" s="39"/>
      <c r="G413" s="40"/>
      <c r="H413" s="41"/>
      <c r="I413" s="42"/>
      <c r="J413" s="43"/>
      <c r="K413" s="43"/>
      <c r="L413" s="44"/>
      <c r="M413" s="44"/>
      <c r="N413" s="45"/>
    </row>
    <row r="414" spans="1:14" ht="15" customHeight="1" x14ac:dyDescent="0.3">
      <c r="A414" s="23"/>
      <c r="B414" s="36">
        <f>IF(I414&lt;&gt;"",1+MAX(A$1:$B413),"")</f>
        <v>210</v>
      </c>
      <c r="C414" s="63" t="s">
        <v>534</v>
      </c>
      <c r="D414" s="60">
        <v>20</v>
      </c>
      <c r="E414" s="57" t="s">
        <v>535</v>
      </c>
      <c r="F414" s="78">
        <v>1</v>
      </c>
      <c r="G414" s="64">
        <v>0</v>
      </c>
      <c r="H414" s="79">
        <f t="shared" ref="H414:H423" si="12">F414*(1+G414)</f>
        <v>1</v>
      </c>
      <c r="I414" s="65" t="s">
        <v>78</v>
      </c>
      <c r="J414" s="43">
        <v>250</v>
      </c>
      <c r="K414" s="43">
        <v>1650</v>
      </c>
      <c r="L414" s="61">
        <f t="shared" ref="L414:L423" si="13">IF(I414&lt;&gt;"",H414*J414,"")</f>
        <v>250</v>
      </c>
      <c r="M414" s="61">
        <f t="shared" ref="M414:M423" si="14">IF(I414&lt;&gt;"",H414*K414,"")</f>
        <v>1650</v>
      </c>
      <c r="N414" s="62">
        <f t="shared" ref="N414:N423" si="15">IF(I414&lt;&gt;"",L414+M414,"")</f>
        <v>1900</v>
      </c>
    </row>
    <row r="415" spans="1:14" ht="15" customHeight="1" x14ac:dyDescent="0.3">
      <c r="A415" s="23"/>
      <c r="B415" s="36">
        <f>IF(I415&lt;&gt;"",1+MAX(A$1:$B414),"")</f>
        <v>211</v>
      </c>
      <c r="C415" s="63" t="s">
        <v>536</v>
      </c>
      <c r="D415" s="60">
        <v>20</v>
      </c>
      <c r="E415" s="57" t="s">
        <v>537</v>
      </c>
      <c r="F415" s="78">
        <v>1</v>
      </c>
      <c r="G415" s="64">
        <v>0</v>
      </c>
      <c r="H415" s="79">
        <f t="shared" si="12"/>
        <v>1</v>
      </c>
      <c r="I415" s="65" t="s">
        <v>78</v>
      </c>
      <c r="J415" s="43">
        <v>200</v>
      </c>
      <c r="K415" s="43">
        <v>1100</v>
      </c>
      <c r="L415" s="61">
        <f t="shared" si="13"/>
        <v>200</v>
      </c>
      <c r="M415" s="61">
        <f t="shared" si="14"/>
        <v>1100</v>
      </c>
      <c r="N415" s="62">
        <f t="shared" si="15"/>
        <v>1300</v>
      </c>
    </row>
    <row r="416" spans="1:14" ht="15" customHeight="1" x14ac:dyDescent="0.3">
      <c r="A416" s="23"/>
      <c r="B416" s="36">
        <f>IF(I416&lt;&gt;"",1+MAX(A$1:$B415),"")</f>
        <v>212</v>
      </c>
      <c r="C416" s="63" t="s">
        <v>538</v>
      </c>
      <c r="D416" s="60">
        <v>20</v>
      </c>
      <c r="E416" s="57" t="s">
        <v>539</v>
      </c>
      <c r="F416" s="78">
        <v>1</v>
      </c>
      <c r="G416" s="64">
        <v>0</v>
      </c>
      <c r="H416" s="79">
        <f t="shared" si="12"/>
        <v>1</v>
      </c>
      <c r="I416" s="65" t="s">
        <v>78</v>
      </c>
      <c r="J416" s="43">
        <v>200</v>
      </c>
      <c r="K416" s="43">
        <v>900</v>
      </c>
      <c r="L416" s="61">
        <f t="shared" si="13"/>
        <v>200</v>
      </c>
      <c r="M416" s="61">
        <f t="shared" si="14"/>
        <v>900</v>
      </c>
      <c r="N416" s="62">
        <f t="shared" si="15"/>
        <v>1100</v>
      </c>
    </row>
    <row r="417" spans="1:14" ht="30.75" customHeight="1" x14ac:dyDescent="0.3">
      <c r="A417" s="23"/>
      <c r="B417" s="36">
        <f>IF(I417&lt;&gt;"",1+MAX(A$1:$B416),"")</f>
        <v>213</v>
      </c>
      <c r="C417" s="63" t="s">
        <v>540</v>
      </c>
      <c r="D417" s="60">
        <v>20</v>
      </c>
      <c r="E417" s="57" t="s">
        <v>541</v>
      </c>
      <c r="F417" s="78">
        <v>4</v>
      </c>
      <c r="G417" s="64">
        <v>0</v>
      </c>
      <c r="H417" s="78">
        <f t="shared" si="12"/>
        <v>4</v>
      </c>
      <c r="I417" s="65" t="s">
        <v>78</v>
      </c>
      <c r="J417" s="43">
        <v>250</v>
      </c>
      <c r="K417" s="43">
        <v>1500</v>
      </c>
      <c r="L417" s="61">
        <f t="shared" si="13"/>
        <v>1000</v>
      </c>
      <c r="M417" s="61">
        <f t="shared" si="14"/>
        <v>6000</v>
      </c>
      <c r="N417" s="62">
        <f t="shared" si="15"/>
        <v>7000</v>
      </c>
    </row>
    <row r="418" spans="1:14" ht="15" customHeight="1" x14ac:dyDescent="0.3">
      <c r="A418" s="23"/>
      <c r="B418" s="36">
        <f>IF(I418&lt;&gt;"",1+MAX(A$1:$B417),"")</f>
        <v>214</v>
      </c>
      <c r="C418" s="63" t="s">
        <v>542</v>
      </c>
      <c r="D418" s="60">
        <v>20</v>
      </c>
      <c r="E418" s="57" t="s">
        <v>543</v>
      </c>
      <c r="F418" s="78">
        <v>1</v>
      </c>
      <c r="G418" s="64">
        <v>0</v>
      </c>
      <c r="H418" s="79">
        <f t="shared" si="12"/>
        <v>1</v>
      </c>
      <c r="I418" s="65" t="s">
        <v>78</v>
      </c>
      <c r="J418" s="43">
        <v>300</v>
      </c>
      <c r="K418" s="43">
        <v>1650</v>
      </c>
      <c r="L418" s="61">
        <f t="shared" si="13"/>
        <v>300</v>
      </c>
      <c r="M418" s="61">
        <f t="shared" si="14"/>
        <v>1650</v>
      </c>
      <c r="N418" s="62">
        <f t="shared" si="15"/>
        <v>1950</v>
      </c>
    </row>
    <row r="419" spans="1:14" ht="15" customHeight="1" x14ac:dyDescent="0.3">
      <c r="A419" s="23"/>
      <c r="B419" s="36">
        <f>IF(I419&lt;&gt;"",1+MAX(A$1:$B418),"")</f>
        <v>215</v>
      </c>
      <c r="C419" s="63" t="s">
        <v>544</v>
      </c>
      <c r="D419" s="60">
        <v>20</v>
      </c>
      <c r="E419" s="57" t="s">
        <v>545</v>
      </c>
      <c r="F419" s="78">
        <v>2</v>
      </c>
      <c r="G419" s="64">
        <v>0</v>
      </c>
      <c r="H419" s="79">
        <f t="shared" si="12"/>
        <v>2</v>
      </c>
      <c r="I419" s="65" t="s">
        <v>78</v>
      </c>
      <c r="J419" s="43">
        <v>225</v>
      </c>
      <c r="K419" s="43">
        <v>1050</v>
      </c>
      <c r="L419" s="61">
        <f t="shared" si="13"/>
        <v>450</v>
      </c>
      <c r="M419" s="61">
        <f t="shared" si="14"/>
        <v>2100</v>
      </c>
      <c r="N419" s="62">
        <f t="shared" si="15"/>
        <v>2550</v>
      </c>
    </row>
    <row r="420" spans="1:14" ht="15" customHeight="1" x14ac:dyDescent="0.3">
      <c r="A420" s="23"/>
      <c r="B420" s="36">
        <f>IF(I420&lt;&gt;"",1+MAX(A$1:$B419),"")</f>
        <v>216</v>
      </c>
      <c r="C420" s="63" t="s">
        <v>546</v>
      </c>
      <c r="D420" s="60">
        <v>20</v>
      </c>
      <c r="E420" s="57" t="s">
        <v>547</v>
      </c>
      <c r="F420" s="78">
        <v>1</v>
      </c>
      <c r="G420" s="64">
        <v>0</v>
      </c>
      <c r="H420" s="79">
        <f t="shared" si="12"/>
        <v>1</v>
      </c>
      <c r="I420" s="65" t="s">
        <v>78</v>
      </c>
      <c r="J420" s="43">
        <v>225</v>
      </c>
      <c r="K420" s="43">
        <v>1150</v>
      </c>
      <c r="L420" s="61">
        <f t="shared" si="13"/>
        <v>225</v>
      </c>
      <c r="M420" s="61">
        <f t="shared" si="14"/>
        <v>1150</v>
      </c>
      <c r="N420" s="62">
        <f t="shared" si="15"/>
        <v>1375</v>
      </c>
    </row>
    <row r="421" spans="1:14" ht="30.75" customHeight="1" x14ac:dyDescent="0.3">
      <c r="A421" s="23"/>
      <c r="B421" s="36">
        <f>IF(I421&lt;&gt;"",1+MAX(A$1:$B420),"")</f>
        <v>217</v>
      </c>
      <c r="C421" s="63" t="s">
        <v>548</v>
      </c>
      <c r="D421" s="60">
        <v>20</v>
      </c>
      <c r="E421" s="57" t="s">
        <v>549</v>
      </c>
      <c r="F421" s="78">
        <v>18</v>
      </c>
      <c r="G421" s="64">
        <v>0</v>
      </c>
      <c r="H421" s="78">
        <f t="shared" si="12"/>
        <v>18</v>
      </c>
      <c r="I421" s="65" t="s">
        <v>173</v>
      </c>
      <c r="J421" s="43">
        <v>45</v>
      </c>
      <c r="K421" s="43">
        <v>120</v>
      </c>
      <c r="L421" s="61">
        <f t="shared" si="13"/>
        <v>810</v>
      </c>
      <c r="M421" s="61">
        <f t="shared" si="14"/>
        <v>2160</v>
      </c>
      <c r="N421" s="62">
        <f t="shared" si="15"/>
        <v>2970</v>
      </c>
    </row>
    <row r="422" spans="1:14" ht="46.5" customHeight="1" x14ac:dyDescent="0.3">
      <c r="A422" s="23"/>
      <c r="B422" s="36">
        <f>IF(I422&lt;&gt;"",1+MAX(A$1:$B421),"")</f>
        <v>218</v>
      </c>
      <c r="C422" s="63" t="s">
        <v>550</v>
      </c>
      <c r="D422" s="60">
        <v>20</v>
      </c>
      <c r="E422" s="57" t="s">
        <v>551</v>
      </c>
      <c r="F422" s="78">
        <v>250</v>
      </c>
      <c r="G422" s="64">
        <v>0.1</v>
      </c>
      <c r="H422" s="78">
        <f t="shared" si="12"/>
        <v>275</v>
      </c>
      <c r="I422" s="65" t="s">
        <v>96</v>
      </c>
      <c r="J422" s="43">
        <v>9</v>
      </c>
      <c r="K422" s="43">
        <v>4</v>
      </c>
      <c r="L422" s="61">
        <f t="shared" si="13"/>
        <v>2475</v>
      </c>
      <c r="M422" s="61">
        <f t="shared" si="14"/>
        <v>1100</v>
      </c>
      <c r="N422" s="62">
        <f t="shared" si="15"/>
        <v>3575</v>
      </c>
    </row>
    <row r="423" spans="1:14" ht="30.75" customHeight="1" x14ac:dyDescent="0.3">
      <c r="A423" s="23"/>
      <c r="B423" s="36">
        <f>IF(I423&lt;&gt;"",1+MAX(A$1:$B422),"")</f>
        <v>219</v>
      </c>
      <c r="C423" s="63" t="s">
        <v>552</v>
      </c>
      <c r="D423" s="60">
        <v>20</v>
      </c>
      <c r="E423" s="57" t="s">
        <v>553</v>
      </c>
      <c r="F423" s="78">
        <v>45</v>
      </c>
      <c r="G423" s="64">
        <v>0.1</v>
      </c>
      <c r="H423" s="78">
        <f t="shared" si="12"/>
        <v>49.500000000000007</v>
      </c>
      <c r="I423" s="65" t="s">
        <v>75</v>
      </c>
      <c r="J423" s="43">
        <v>14</v>
      </c>
      <c r="K423" s="43">
        <v>18</v>
      </c>
      <c r="L423" s="61">
        <f t="shared" si="13"/>
        <v>693.00000000000011</v>
      </c>
      <c r="M423" s="61">
        <f t="shared" si="14"/>
        <v>891.00000000000011</v>
      </c>
      <c r="N423" s="62">
        <f t="shared" si="15"/>
        <v>1584.0000000000002</v>
      </c>
    </row>
    <row r="424" spans="1:14" x14ac:dyDescent="0.3">
      <c r="A424" s="23"/>
      <c r="B424" s="36" t="str">
        <f>IF(I424&lt;&gt;"",1+MAX(A$1:$B423),"")</f>
        <v/>
      </c>
      <c r="C424" s="58"/>
      <c r="D424" s="58"/>
      <c r="E424" s="59"/>
      <c r="F424" s="39"/>
      <c r="G424" s="40"/>
      <c r="H424" s="78"/>
      <c r="I424" s="60"/>
      <c r="J424" s="43"/>
      <c r="K424" s="43"/>
      <c r="L424" s="61"/>
      <c r="M424" s="61"/>
      <c r="N424" s="62"/>
    </row>
    <row r="425" spans="1:14" x14ac:dyDescent="0.3">
      <c r="A425" s="23"/>
      <c r="B425" s="36" t="str">
        <f>IF(I425&lt;&gt;"",1+MAX(A$1:$B424),"")</f>
        <v/>
      </c>
      <c r="C425" s="37"/>
      <c r="D425" s="38"/>
      <c r="E425" s="38" t="s">
        <v>554</v>
      </c>
      <c r="F425" s="39"/>
      <c r="G425" s="40"/>
      <c r="H425" s="41"/>
      <c r="I425" s="42"/>
      <c r="J425" s="43"/>
      <c r="K425" s="43"/>
      <c r="L425" s="44"/>
      <c r="M425" s="44"/>
      <c r="N425" s="45"/>
    </row>
    <row r="426" spans="1:14" ht="15" customHeight="1" x14ac:dyDescent="0.3">
      <c r="A426" s="23"/>
      <c r="B426" s="36">
        <f>IF(I426&lt;&gt;"",1+MAX(A$1:$B425),"")</f>
        <v>220</v>
      </c>
      <c r="C426" s="63" t="s">
        <v>555</v>
      </c>
      <c r="D426" s="60">
        <v>20</v>
      </c>
      <c r="E426" s="57" t="s">
        <v>556</v>
      </c>
      <c r="F426" s="78">
        <v>1</v>
      </c>
      <c r="G426" s="64">
        <v>0</v>
      </c>
      <c r="H426" s="79">
        <f>F426*(1+G426)</f>
        <v>1</v>
      </c>
      <c r="I426" s="65" t="s">
        <v>78</v>
      </c>
      <c r="J426" s="43">
        <v>450</v>
      </c>
      <c r="K426" s="43">
        <v>3800</v>
      </c>
      <c r="L426" s="61">
        <f>IF(I426&lt;&gt;"",H426*J426,"")</f>
        <v>450</v>
      </c>
      <c r="M426" s="61">
        <f>IF(I426&lt;&gt;"",H426*K426,"")</f>
        <v>3800</v>
      </c>
      <c r="N426" s="62">
        <f>IF(I426&lt;&gt;"",L426+M426,"")</f>
        <v>4250</v>
      </c>
    </row>
    <row r="427" spans="1:14" ht="30.75" customHeight="1" x14ac:dyDescent="0.3">
      <c r="A427" s="23"/>
      <c r="B427" s="36">
        <f>IF(I427&lt;&gt;"",1+MAX(A$1:$B426),"")</f>
        <v>221</v>
      </c>
      <c r="C427" s="63" t="s">
        <v>557</v>
      </c>
      <c r="D427" s="60">
        <v>20</v>
      </c>
      <c r="E427" s="57" t="s">
        <v>558</v>
      </c>
      <c r="F427" s="78">
        <v>2</v>
      </c>
      <c r="G427" s="64">
        <v>0</v>
      </c>
      <c r="H427" s="79">
        <f>F427*(1+G427)</f>
        <v>2</v>
      </c>
      <c r="I427" s="65" t="s">
        <v>78</v>
      </c>
      <c r="J427" s="43">
        <v>450</v>
      </c>
      <c r="K427" s="43">
        <v>3200</v>
      </c>
      <c r="L427" s="61">
        <f>IF(I427&lt;&gt;"",H427*J427,"")</f>
        <v>900</v>
      </c>
      <c r="M427" s="61">
        <f>IF(I427&lt;&gt;"",H427*K427,"")</f>
        <v>6400</v>
      </c>
      <c r="N427" s="62">
        <f>IF(I427&lt;&gt;"",L427+M427,"")</f>
        <v>7300</v>
      </c>
    </row>
    <row r="428" spans="1:14" ht="62.25" customHeight="1" x14ac:dyDescent="0.3">
      <c r="A428" s="23"/>
      <c r="B428" s="36">
        <f>IF(I428&lt;&gt;"",1+MAX(A$1:$B427),"")</f>
        <v>222</v>
      </c>
      <c r="C428" s="63" t="s">
        <v>559</v>
      </c>
      <c r="D428" s="60">
        <v>20</v>
      </c>
      <c r="E428" s="57" t="s">
        <v>560</v>
      </c>
      <c r="F428" s="78">
        <v>1</v>
      </c>
      <c r="G428" s="64">
        <v>0</v>
      </c>
      <c r="H428" s="79">
        <f>F428*(1+G428)</f>
        <v>1</v>
      </c>
      <c r="I428" s="65" t="s">
        <v>78</v>
      </c>
      <c r="J428" s="43">
        <v>650</v>
      </c>
      <c r="K428" s="43">
        <v>9500</v>
      </c>
      <c r="L428" s="61">
        <f>IF(I428&lt;&gt;"",H428*J428,"")</f>
        <v>650</v>
      </c>
      <c r="M428" s="61">
        <f>IF(I428&lt;&gt;"",H428*K428,"")</f>
        <v>9500</v>
      </c>
      <c r="N428" s="62">
        <f>IF(I428&lt;&gt;"",L428+M428,"")</f>
        <v>10150</v>
      </c>
    </row>
    <row r="429" spans="1:14" x14ac:dyDescent="0.3">
      <c r="A429" s="23"/>
      <c r="B429" s="36" t="str">
        <f>IF(I429&lt;&gt;"",1+MAX(A$1:$B428),"")</f>
        <v/>
      </c>
      <c r="C429" s="58"/>
      <c r="D429" s="58"/>
      <c r="E429" s="59"/>
      <c r="F429" s="39"/>
      <c r="G429" s="40"/>
      <c r="H429" s="41"/>
      <c r="I429" s="60"/>
      <c r="J429" s="43"/>
      <c r="K429" s="43"/>
      <c r="L429" s="61"/>
      <c r="M429" s="61"/>
      <c r="N429" s="62"/>
    </row>
    <row r="430" spans="1:14" x14ac:dyDescent="0.3">
      <c r="A430" s="23"/>
      <c r="B430" s="36" t="str">
        <f>IF(I430&lt;&gt;"",1+MAX(A$1:$B429),"")</f>
        <v/>
      </c>
      <c r="C430" s="37"/>
      <c r="D430" s="38"/>
      <c r="E430" s="38" t="s">
        <v>561</v>
      </c>
      <c r="F430" s="39"/>
      <c r="G430" s="40"/>
      <c r="H430" s="41"/>
      <c r="I430" s="42"/>
      <c r="J430" s="43"/>
      <c r="K430" s="43"/>
      <c r="L430" s="44"/>
      <c r="M430" s="44"/>
      <c r="N430" s="45"/>
    </row>
    <row r="431" spans="1:14" ht="62.25" customHeight="1" x14ac:dyDescent="0.3">
      <c r="A431" s="23"/>
      <c r="B431" s="36">
        <f>IF(I431&lt;&gt;"",1+MAX(A$1:$B430),"")</f>
        <v>223</v>
      </c>
      <c r="C431" s="63" t="s">
        <v>562</v>
      </c>
      <c r="D431" s="60">
        <v>20</v>
      </c>
      <c r="E431" s="57" t="s">
        <v>563</v>
      </c>
      <c r="F431" s="78">
        <v>1</v>
      </c>
      <c r="G431" s="64">
        <v>0</v>
      </c>
      <c r="H431" s="79">
        <f>F431*(1+G431)</f>
        <v>1</v>
      </c>
      <c r="I431" s="65" t="s">
        <v>78</v>
      </c>
      <c r="J431" s="43">
        <v>150</v>
      </c>
      <c r="K431" s="43">
        <v>950</v>
      </c>
      <c r="L431" s="61">
        <f>IF(I431&lt;&gt;"",H431*J431,"")</f>
        <v>150</v>
      </c>
      <c r="M431" s="61">
        <f>IF(I431&lt;&gt;"",H431*K431,"")</f>
        <v>950</v>
      </c>
      <c r="N431" s="62">
        <f>IF(I431&lt;&gt;"",L431+M431,"")</f>
        <v>1100</v>
      </c>
    </row>
    <row r="432" spans="1:14" ht="46.5" customHeight="1" x14ac:dyDescent="0.3">
      <c r="A432" s="23"/>
      <c r="B432" s="36">
        <f>IF(I432&lt;&gt;"",1+MAX(A$1:$B431),"")</f>
        <v>224</v>
      </c>
      <c r="C432" s="63" t="s">
        <v>564</v>
      </c>
      <c r="D432" s="60">
        <v>20</v>
      </c>
      <c r="E432" s="57" t="s">
        <v>565</v>
      </c>
      <c r="F432" s="78">
        <v>1</v>
      </c>
      <c r="G432" s="64">
        <v>0</v>
      </c>
      <c r="H432" s="79">
        <f>F432*(1+G432)</f>
        <v>1</v>
      </c>
      <c r="I432" s="65" t="s">
        <v>78</v>
      </c>
      <c r="J432" s="43">
        <v>150</v>
      </c>
      <c r="K432" s="43">
        <v>650</v>
      </c>
      <c r="L432" s="61">
        <f>IF(I432&lt;&gt;"",H432*J432,"")</f>
        <v>150</v>
      </c>
      <c r="M432" s="61">
        <f>IF(I432&lt;&gt;"",H432*K432,"")</f>
        <v>650</v>
      </c>
      <c r="N432" s="62">
        <f>IF(I432&lt;&gt;"",L432+M432,"")</f>
        <v>800</v>
      </c>
    </row>
    <row r="433" spans="1:14" ht="15" customHeight="1" x14ac:dyDescent="0.3">
      <c r="A433" s="23"/>
      <c r="B433" s="36">
        <f>IF(I433&lt;&gt;"",1+MAX(A$1:$B432),"")</f>
        <v>225</v>
      </c>
      <c r="C433" s="63" t="s">
        <v>566</v>
      </c>
      <c r="D433" s="60">
        <v>20</v>
      </c>
      <c r="E433" s="57" t="s">
        <v>567</v>
      </c>
      <c r="F433" s="78">
        <v>1</v>
      </c>
      <c r="G433" s="64">
        <v>0</v>
      </c>
      <c r="H433" s="79">
        <f>F433*(1+G433)</f>
        <v>1</v>
      </c>
      <c r="I433" s="65" t="s">
        <v>78</v>
      </c>
      <c r="J433" s="43">
        <v>45</v>
      </c>
      <c r="K433" s="43">
        <v>185</v>
      </c>
      <c r="L433" s="61">
        <f>IF(I433&lt;&gt;"",H433*J433,"")</f>
        <v>45</v>
      </c>
      <c r="M433" s="61">
        <f>IF(I433&lt;&gt;"",H433*K433,"")</f>
        <v>185</v>
      </c>
      <c r="N433" s="62">
        <f>IF(I433&lt;&gt;"",L433+M433,"")</f>
        <v>230</v>
      </c>
    </row>
    <row r="434" spans="1:14" ht="46.5" customHeight="1" x14ac:dyDescent="0.3">
      <c r="A434" s="23"/>
      <c r="B434" s="36">
        <f>IF(I434&lt;&gt;"",1+MAX(A$1:$B433),"")</f>
        <v>226</v>
      </c>
      <c r="C434" s="63" t="s">
        <v>568</v>
      </c>
      <c r="D434" s="60">
        <v>20</v>
      </c>
      <c r="E434" s="57" t="s">
        <v>569</v>
      </c>
      <c r="F434" s="78">
        <v>1</v>
      </c>
      <c r="G434" s="64">
        <v>0</v>
      </c>
      <c r="H434" s="79">
        <f>F434*(1+G434)</f>
        <v>1</v>
      </c>
      <c r="I434" s="65" t="s">
        <v>78</v>
      </c>
      <c r="J434" s="43">
        <v>45</v>
      </c>
      <c r="K434" s="43">
        <v>95</v>
      </c>
      <c r="L434" s="61">
        <f>IF(I434&lt;&gt;"",H434*J434,"")</f>
        <v>45</v>
      </c>
      <c r="M434" s="61">
        <f>IF(I434&lt;&gt;"",H434*K434,"")</f>
        <v>95</v>
      </c>
      <c r="N434" s="62">
        <f>IF(I434&lt;&gt;"",L434+M434,"")</f>
        <v>140</v>
      </c>
    </row>
    <row r="435" spans="1:14" x14ac:dyDescent="0.3">
      <c r="A435" s="23"/>
      <c r="B435" s="36" t="str">
        <f>IF(I435&lt;&gt;"",1+MAX(A$1:$B434),"")</f>
        <v/>
      </c>
      <c r="C435" s="58"/>
      <c r="D435" s="58"/>
      <c r="E435" s="59"/>
      <c r="F435" s="39"/>
      <c r="G435" s="40"/>
      <c r="H435" s="41"/>
      <c r="I435" s="60"/>
      <c r="J435" s="43"/>
      <c r="K435" s="43"/>
      <c r="L435" s="61"/>
      <c r="M435" s="61"/>
      <c r="N435" s="62"/>
    </row>
    <row r="436" spans="1:14" x14ac:dyDescent="0.3">
      <c r="A436" s="23"/>
      <c r="B436" s="36" t="str">
        <f>IF(I436&lt;&gt;"",1+MAX(A$1:$B435),"")</f>
        <v/>
      </c>
      <c r="C436" s="37"/>
      <c r="D436" s="38"/>
      <c r="E436" s="38" t="s">
        <v>570</v>
      </c>
      <c r="F436" s="39"/>
      <c r="G436" s="40"/>
      <c r="H436" s="41"/>
      <c r="I436" s="42"/>
      <c r="J436" s="43"/>
      <c r="K436" s="43"/>
      <c r="L436" s="44"/>
      <c r="M436" s="44"/>
      <c r="N436" s="45"/>
    </row>
    <row r="437" spans="1:14" ht="78" customHeight="1" x14ac:dyDescent="0.3">
      <c r="A437" s="23"/>
      <c r="B437" s="36">
        <f>IF(I437&lt;&gt;"",1+MAX(A$1:$B436),"")</f>
        <v>227</v>
      </c>
      <c r="C437" s="63" t="s">
        <v>571</v>
      </c>
      <c r="D437" s="60">
        <v>20</v>
      </c>
      <c r="E437" s="57" t="s">
        <v>572</v>
      </c>
      <c r="F437" s="78">
        <v>2</v>
      </c>
      <c r="G437" s="64">
        <v>0</v>
      </c>
      <c r="H437" s="79">
        <f>F437*(1+G437)</f>
        <v>2</v>
      </c>
      <c r="I437" s="65" t="s">
        <v>78</v>
      </c>
      <c r="J437" s="43">
        <v>650</v>
      </c>
      <c r="K437" s="43">
        <v>450</v>
      </c>
      <c r="L437" s="61">
        <f>IF(I437&lt;&gt;"",H437*J437,"")</f>
        <v>1300</v>
      </c>
      <c r="M437" s="61">
        <f>IF(I437&lt;&gt;"",H437*K437,"")</f>
        <v>900</v>
      </c>
      <c r="N437" s="62">
        <f>IF(I437&lt;&gt;"",L437+M437,"")</f>
        <v>2200</v>
      </c>
    </row>
    <row r="438" spans="1:14" x14ac:dyDescent="0.3">
      <c r="A438" s="23"/>
      <c r="B438" s="36" t="str">
        <f>IF(I438&lt;&gt;"",1+MAX(A$1:$B437),"")</f>
        <v/>
      </c>
      <c r="C438" s="58"/>
      <c r="D438" s="58"/>
      <c r="E438" s="59"/>
      <c r="F438" s="39"/>
      <c r="G438" s="40"/>
      <c r="H438" s="41"/>
      <c r="I438" s="60"/>
      <c r="J438" s="43"/>
      <c r="K438" s="43"/>
      <c r="L438" s="61"/>
      <c r="M438" s="61"/>
      <c r="N438" s="62"/>
    </row>
    <row r="439" spans="1:14" x14ac:dyDescent="0.3">
      <c r="A439" s="23"/>
      <c r="B439" s="36" t="str">
        <f>IF(I439&lt;&gt;"",1+MAX(A$1:$B438),"")</f>
        <v/>
      </c>
      <c r="C439" s="37"/>
      <c r="D439" s="38"/>
      <c r="E439" s="38" t="s">
        <v>573</v>
      </c>
      <c r="F439" s="39"/>
      <c r="G439" s="40"/>
      <c r="H439" s="41"/>
      <c r="I439" s="42"/>
      <c r="J439" s="43"/>
      <c r="K439" s="43"/>
      <c r="L439" s="44"/>
      <c r="M439" s="44"/>
      <c r="N439" s="45"/>
    </row>
    <row r="440" spans="1:14" ht="46.5" customHeight="1" x14ac:dyDescent="0.3">
      <c r="A440" s="23"/>
      <c r="B440" s="36">
        <f>IF(I440&lt;&gt;"",1+MAX(A$1:$B439),"")</f>
        <v>228</v>
      </c>
      <c r="C440" s="63" t="s">
        <v>574</v>
      </c>
      <c r="D440" s="60">
        <v>20</v>
      </c>
      <c r="E440" s="57" t="s">
        <v>575</v>
      </c>
      <c r="F440" s="78">
        <v>1</v>
      </c>
      <c r="G440" s="64">
        <v>0</v>
      </c>
      <c r="H440" s="79">
        <f>F440*(1+G440)</f>
        <v>1</v>
      </c>
      <c r="I440" s="65" t="s">
        <v>78</v>
      </c>
      <c r="J440" s="43">
        <v>1100</v>
      </c>
      <c r="K440" s="43">
        <v>750</v>
      </c>
      <c r="L440" s="61">
        <f>IF(I440&lt;&gt;"",H440*J440,"")</f>
        <v>1100</v>
      </c>
      <c r="M440" s="61">
        <f>IF(I440&lt;&gt;"",H440*K440,"")</f>
        <v>750</v>
      </c>
      <c r="N440" s="62">
        <f>IF(I440&lt;&gt;"",L440+M440,"")</f>
        <v>1850</v>
      </c>
    </row>
    <row r="441" spans="1:14" x14ac:dyDescent="0.3">
      <c r="A441" s="23"/>
      <c r="B441" s="36" t="str">
        <f>IF(I441&lt;&gt;"",1+MAX(A$1:$B440),"")</f>
        <v/>
      </c>
      <c r="C441" s="58"/>
      <c r="D441" s="58"/>
      <c r="E441" s="59"/>
      <c r="F441" s="39"/>
      <c r="G441" s="40"/>
      <c r="H441" s="41"/>
      <c r="I441" s="60"/>
      <c r="J441" s="43"/>
      <c r="K441" s="43"/>
      <c r="L441" s="61"/>
      <c r="M441" s="61"/>
      <c r="N441" s="62"/>
    </row>
    <row r="442" spans="1:14" x14ac:dyDescent="0.3">
      <c r="A442" s="23"/>
      <c r="B442" s="36" t="str">
        <f>IF(I442&lt;&gt;"",1+MAX(A$1:$B441),"")</f>
        <v/>
      </c>
      <c r="C442" s="66"/>
      <c r="D442" s="60"/>
      <c r="E442" s="67" t="s">
        <v>3</v>
      </c>
      <c r="F442" s="68"/>
      <c r="G442" s="68"/>
      <c r="H442" s="39"/>
      <c r="I442" s="68"/>
      <c r="J442" s="69"/>
      <c r="K442" s="69"/>
      <c r="L442" s="70">
        <f>SUM(L406:L441)</f>
        <v>14740.18888888889</v>
      </c>
      <c r="M442" s="70">
        <f>SUM(M406:M441)</f>
        <v>45222.5</v>
      </c>
      <c r="N442" s="71">
        <f>SUM(N406:N441)</f>
        <v>59962.688888888893</v>
      </c>
    </row>
    <row r="443" spans="1:14" ht="15" customHeight="1" x14ac:dyDescent="0.3">
      <c r="A443" s="23"/>
      <c r="B443" s="36" t="str">
        <f>IF(I443&lt;&gt;"",1+MAX(A$1:$B442),"")</f>
        <v/>
      </c>
      <c r="C443" s="72"/>
      <c r="D443" s="73">
        <v>21</v>
      </c>
      <c r="E443" s="74" t="s">
        <v>576</v>
      </c>
      <c r="F443" s="75"/>
      <c r="G443" s="75"/>
      <c r="H443" s="75"/>
      <c r="I443" s="75"/>
      <c r="J443" s="76"/>
      <c r="K443" s="76"/>
      <c r="L443" s="75"/>
      <c r="M443" s="75"/>
      <c r="N443" s="77"/>
    </row>
    <row r="444" spans="1:14" x14ac:dyDescent="0.3">
      <c r="A444" s="23"/>
      <c r="B444" s="36" t="str">
        <f>IF(I444&lt;&gt;"",1+MAX(A$1:$B443),"")</f>
        <v/>
      </c>
      <c r="C444" s="37"/>
      <c r="D444" s="38"/>
      <c r="E444" s="38" t="s">
        <v>577</v>
      </c>
      <c r="F444" s="39"/>
      <c r="G444" s="40"/>
      <c r="H444" s="41"/>
      <c r="I444" s="42"/>
      <c r="J444" s="43"/>
      <c r="K444" s="43"/>
      <c r="L444" s="44"/>
      <c r="M444" s="44"/>
      <c r="N444" s="45"/>
    </row>
    <row r="445" spans="1:14" ht="30.75" customHeight="1" x14ac:dyDescent="0.3">
      <c r="A445" s="23"/>
      <c r="B445" s="36">
        <f>IF(I445&lt;&gt;"",1+MAX(A$1:$B444),"")</f>
        <v>229</v>
      </c>
      <c r="C445" s="63" t="s">
        <v>578</v>
      </c>
      <c r="D445" s="60">
        <v>21</v>
      </c>
      <c r="E445" s="57" t="s">
        <v>579</v>
      </c>
      <c r="F445" s="78">
        <v>10000</v>
      </c>
      <c r="G445" s="64">
        <v>0</v>
      </c>
      <c r="H445" s="79">
        <f>F445*(1+G445)</f>
        <v>10000</v>
      </c>
      <c r="I445" s="65" t="s">
        <v>580</v>
      </c>
      <c r="J445" s="43">
        <v>0</v>
      </c>
      <c r="K445" s="43">
        <v>2.25</v>
      </c>
      <c r="L445" s="61">
        <f>IF(I445&lt;&gt;"",H445*J445,"")</f>
        <v>0</v>
      </c>
      <c r="M445" s="61">
        <f>IF(I445&lt;&gt;"",H445*K445,"")</f>
        <v>22500</v>
      </c>
      <c r="N445" s="62">
        <f>IF(I445&lt;&gt;"",L445+M445,"")</f>
        <v>22500</v>
      </c>
    </row>
    <row r="446" spans="1:14" ht="30.75" customHeight="1" x14ac:dyDescent="0.3">
      <c r="A446" s="23"/>
      <c r="B446" s="36">
        <f>IF(I446&lt;&gt;"",1+MAX(A$1:$B445),"")</f>
        <v>230</v>
      </c>
      <c r="C446" s="63" t="s">
        <v>578</v>
      </c>
      <c r="D446" s="60">
        <v>21</v>
      </c>
      <c r="E446" s="57" t="s">
        <v>581</v>
      </c>
      <c r="F446" s="78">
        <v>60000</v>
      </c>
      <c r="G446" s="64">
        <v>0</v>
      </c>
      <c r="H446" s="79">
        <f>F446*(1+G446)</f>
        <v>60000</v>
      </c>
      <c r="I446" s="65" t="s">
        <v>580</v>
      </c>
      <c r="J446" s="43">
        <v>0.02</v>
      </c>
      <c r="K446" s="43">
        <v>0.02</v>
      </c>
      <c r="L446" s="61">
        <f>IF(I446&lt;&gt;"",H446*J446,"")</f>
        <v>1200</v>
      </c>
      <c r="M446" s="61">
        <f>IF(I446&lt;&gt;"",H446*K446,"")</f>
        <v>1200</v>
      </c>
      <c r="N446" s="62">
        <f>IF(I446&lt;&gt;"",L446+M446,"")</f>
        <v>2400</v>
      </c>
    </row>
    <row r="447" spans="1:14" x14ac:dyDescent="0.3">
      <c r="A447" s="23"/>
      <c r="B447" s="36" t="str">
        <f>IF(I447&lt;&gt;"",1+MAX(A$1:$B446),"")</f>
        <v/>
      </c>
      <c r="C447" s="58"/>
      <c r="D447" s="58"/>
      <c r="E447" s="59"/>
      <c r="F447" s="39"/>
      <c r="G447" s="40"/>
      <c r="H447" s="41"/>
      <c r="I447" s="60"/>
      <c r="J447" s="43"/>
      <c r="K447" s="43"/>
      <c r="L447" s="61"/>
      <c r="M447" s="61"/>
      <c r="N447" s="62"/>
    </row>
    <row r="448" spans="1:14" x14ac:dyDescent="0.3">
      <c r="A448" s="23"/>
      <c r="B448" s="36" t="str">
        <f>IF(I448&lt;&gt;"",1+MAX(A$1:$B447),"")</f>
        <v/>
      </c>
      <c r="C448" s="37"/>
      <c r="D448" s="38"/>
      <c r="E448" s="38" t="s">
        <v>582</v>
      </c>
      <c r="F448" s="39"/>
      <c r="G448" s="40"/>
      <c r="H448" s="41"/>
      <c r="I448" s="42"/>
      <c r="J448" s="43"/>
      <c r="K448" s="43"/>
      <c r="L448" s="44"/>
      <c r="M448" s="44"/>
      <c r="N448" s="45"/>
    </row>
    <row r="449" spans="1:14" ht="30.75" customHeight="1" thickBot="1" x14ac:dyDescent="0.35">
      <c r="A449" s="23"/>
      <c r="B449" s="36">
        <f>IF(I449&lt;&gt;"",1+MAX(A$1:$B448),"")</f>
        <v>231</v>
      </c>
      <c r="C449" s="63" t="s">
        <v>583</v>
      </c>
      <c r="D449" s="60">
        <v>21</v>
      </c>
      <c r="E449" s="57" t="s">
        <v>584</v>
      </c>
      <c r="F449" s="78">
        <v>600</v>
      </c>
      <c r="G449" s="64">
        <v>0</v>
      </c>
      <c r="H449" s="79">
        <f>F449*(1+G449)</f>
        <v>600</v>
      </c>
      <c r="I449" s="65" t="s">
        <v>75</v>
      </c>
      <c r="J449" s="43">
        <v>6</v>
      </c>
      <c r="K449" s="43">
        <v>4</v>
      </c>
      <c r="L449" s="61">
        <f>IF(I449&lt;&gt;"",H449*J449,"")</f>
        <v>3600</v>
      </c>
      <c r="M449" s="61">
        <f>IF(I449&lt;&gt;"",H449*K449,"")</f>
        <v>2400</v>
      </c>
      <c r="N449" s="62">
        <f>IF(I449&lt;&gt;"",L449+M449,"")</f>
        <v>6000</v>
      </c>
    </row>
    <row r="450" spans="1:14" ht="30.75" customHeight="1" x14ac:dyDescent="0.3">
      <c r="A450" s="23"/>
      <c r="B450" s="46">
        <f>IF(I450&lt;&gt;"",1+MAX(A$1:$B449),"")</f>
        <v>232</v>
      </c>
      <c r="C450" s="47" t="s">
        <v>583</v>
      </c>
      <c r="D450" s="48">
        <v>21</v>
      </c>
      <c r="E450" s="49" t="s">
        <v>585</v>
      </c>
      <c r="F450" s="50">
        <v>1</v>
      </c>
      <c r="G450" s="51">
        <v>0</v>
      </c>
      <c r="H450" s="52">
        <f>F450*(1+G450)</f>
        <v>1</v>
      </c>
      <c r="I450" s="53" t="s">
        <v>25</v>
      </c>
      <c r="J450" s="54">
        <v>18000</v>
      </c>
      <c r="K450" s="54">
        <v>6000</v>
      </c>
      <c r="L450" s="55">
        <f>IF(I450&lt;&gt;"",H450*J450,"")</f>
        <v>18000</v>
      </c>
      <c r="M450" s="55">
        <f>IF(I450&lt;&gt;"",H450*K450,"")</f>
        <v>6000</v>
      </c>
      <c r="N450" s="56">
        <f>IF(I450&lt;&gt;"",L450+M450,"")</f>
        <v>24000</v>
      </c>
    </row>
    <row r="451" spans="1:14" x14ac:dyDescent="0.3">
      <c r="A451" s="23"/>
      <c r="B451" s="36" t="str">
        <f>IF(I451&lt;&gt;"",1+MAX(A$1:$B450),"")</f>
        <v/>
      </c>
      <c r="C451" s="58"/>
      <c r="D451" s="58"/>
      <c r="E451" s="59"/>
      <c r="F451" s="39"/>
      <c r="G451" s="40"/>
      <c r="H451" s="41"/>
      <c r="I451" s="60"/>
      <c r="J451" s="43"/>
      <c r="K451" s="43"/>
      <c r="L451" s="61"/>
      <c r="M451" s="61"/>
      <c r="N451" s="62"/>
    </row>
    <row r="452" spans="1:14" x14ac:dyDescent="0.3">
      <c r="A452" s="23"/>
      <c r="B452" s="36" t="str">
        <f>IF(I452&lt;&gt;"",1+MAX(A$1:$B451),"")</f>
        <v/>
      </c>
      <c r="C452" s="37"/>
      <c r="D452" s="38"/>
      <c r="E452" s="38" t="s">
        <v>586</v>
      </c>
      <c r="F452" s="39"/>
      <c r="G452" s="40"/>
      <c r="H452" s="41"/>
      <c r="I452" s="42"/>
      <c r="J452" s="43"/>
      <c r="K452" s="43"/>
      <c r="L452" s="44"/>
      <c r="M452" s="44"/>
      <c r="N452" s="45"/>
    </row>
    <row r="453" spans="1:14" ht="30.75" customHeight="1" thickBot="1" x14ac:dyDescent="0.35">
      <c r="A453" s="23"/>
      <c r="B453" s="36">
        <f>IF(I453&lt;&gt;"",1+MAX(A$1:$B452),"")</f>
        <v>233</v>
      </c>
      <c r="C453" s="63" t="s">
        <v>583</v>
      </c>
      <c r="D453" s="60">
        <v>21</v>
      </c>
      <c r="E453" s="57" t="s">
        <v>587</v>
      </c>
      <c r="F453" s="78">
        <v>24</v>
      </c>
      <c r="G453" s="64">
        <v>0</v>
      </c>
      <c r="H453" s="78">
        <f>F453*(1+G453)</f>
        <v>24</v>
      </c>
      <c r="I453" s="65" t="s">
        <v>430</v>
      </c>
      <c r="J453" s="43">
        <v>275</v>
      </c>
      <c r="K453" s="43">
        <v>150</v>
      </c>
      <c r="L453" s="61">
        <f>IF(I453&lt;&gt;"",H453*J453,"")</f>
        <v>6600</v>
      </c>
      <c r="M453" s="61">
        <f>IF(I453&lt;&gt;"",H453*K453,"")</f>
        <v>3600</v>
      </c>
      <c r="N453" s="62">
        <f>IF(I453&lt;&gt;"",L453+M453,"")</f>
        <v>10200</v>
      </c>
    </row>
    <row r="454" spans="1:14" ht="30.75" customHeight="1" x14ac:dyDescent="0.3">
      <c r="A454" s="23"/>
      <c r="B454" s="46">
        <f>IF(I454&lt;&gt;"",1+MAX(A$1:$B453),"")</f>
        <v>234</v>
      </c>
      <c r="C454" s="47" t="s">
        <v>588</v>
      </c>
      <c r="D454" s="48">
        <v>21</v>
      </c>
      <c r="E454" s="49" t="s">
        <v>589</v>
      </c>
      <c r="F454" s="50">
        <v>1</v>
      </c>
      <c r="G454" s="51">
        <v>0</v>
      </c>
      <c r="H454" s="50">
        <f>F454*(1+G454)</f>
        <v>1</v>
      </c>
      <c r="I454" s="53" t="s">
        <v>25</v>
      </c>
      <c r="J454" s="54">
        <v>6000</v>
      </c>
      <c r="K454" s="54">
        <v>8500</v>
      </c>
      <c r="L454" s="55">
        <f>IF(I454&lt;&gt;"",H454*J454,"")</f>
        <v>6000</v>
      </c>
      <c r="M454" s="55">
        <f>IF(I454&lt;&gt;"",H454*K454,"")</f>
        <v>8500</v>
      </c>
      <c r="N454" s="56">
        <f>IF(I454&lt;&gt;"",L454+M454,"")</f>
        <v>14500</v>
      </c>
    </row>
    <row r="455" spans="1:14" x14ac:dyDescent="0.3">
      <c r="A455" s="23"/>
      <c r="B455" s="36" t="str">
        <f>IF(I455&lt;&gt;"",1+MAX(A$1:$B454),"")</f>
        <v/>
      </c>
      <c r="C455" s="58"/>
      <c r="D455" s="58"/>
      <c r="E455" s="59"/>
      <c r="F455" s="39"/>
      <c r="G455" s="40"/>
      <c r="H455" s="41"/>
      <c r="I455" s="60"/>
      <c r="J455" s="43"/>
      <c r="K455" s="43"/>
      <c r="L455" s="61"/>
      <c r="M455" s="61"/>
      <c r="N455" s="62"/>
    </row>
    <row r="456" spans="1:14" x14ac:dyDescent="0.3">
      <c r="A456" s="23"/>
      <c r="B456" s="36" t="str">
        <f>IF(I456&lt;&gt;"",1+MAX(A$1:$B455),"")</f>
        <v/>
      </c>
      <c r="C456" s="66"/>
      <c r="D456" s="60"/>
      <c r="E456" s="67" t="s">
        <v>3</v>
      </c>
      <c r="F456" s="68"/>
      <c r="G456" s="68"/>
      <c r="H456" s="39"/>
      <c r="I456" s="68"/>
      <c r="J456" s="69"/>
      <c r="K456" s="69"/>
      <c r="L456" s="70">
        <f>SUM(L444:L455)</f>
        <v>35400</v>
      </c>
      <c r="M456" s="70">
        <f>SUM(M444:M455)</f>
        <v>44200</v>
      </c>
      <c r="N456" s="71">
        <f>SUM(N444:N455)</f>
        <v>79600</v>
      </c>
    </row>
    <row r="457" spans="1:14" ht="15" customHeight="1" x14ac:dyDescent="0.3">
      <c r="A457" s="23"/>
      <c r="B457" s="36" t="str">
        <f>IF(I457&lt;&gt;"",1+MAX(A$1:$B456),"")</f>
        <v/>
      </c>
      <c r="C457" s="72"/>
      <c r="D457" s="73">
        <v>22</v>
      </c>
      <c r="E457" s="74" t="s">
        <v>590</v>
      </c>
      <c r="F457" s="75"/>
      <c r="G457" s="75"/>
      <c r="H457" s="75"/>
      <c r="I457" s="75"/>
      <c r="J457" s="76"/>
      <c r="K457" s="76"/>
      <c r="L457" s="75"/>
      <c r="M457" s="75"/>
      <c r="N457" s="77"/>
    </row>
    <row r="458" spans="1:14" x14ac:dyDescent="0.3">
      <c r="A458" s="23"/>
      <c r="B458" s="36" t="str">
        <f>IF(I458&lt;&gt;"",1+MAX(A$1:$B457),"")</f>
        <v/>
      </c>
      <c r="C458" s="37"/>
      <c r="D458" s="38"/>
      <c r="E458" s="38" t="s">
        <v>591</v>
      </c>
      <c r="F458" s="39"/>
      <c r="G458" s="40"/>
      <c r="H458" s="41"/>
      <c r="I458" s="42"/>
      <c r="J458" s="43"/>
      <c r="K458" s="43"/>
      <c r="L458" s="44"/>
      <c r="M458" s="44"/>
      <c r="N458" s="45"/>
    </row>
    <row r="459" spans="1:14" ht="46.5" customHeight="1" x14ac:dyDescent="0.3">
      <c r="A459" s="23"/>
      <c r="B459" s="36">
        <f>IF(I459&lt;&gt;"",1+MAX(A$1:$B458),"")</f>
        <v>235</v>
      </c>
      <c r="C459" s="63" t="s">
        <v>592</v>
      </c>
      <c r="D459" s="60">
        <v>22</v>
      </c>
      <c r="E459" s="57" t="s">
        <v>593</v>
      </c>
      <c r="F459" s="113">
        <v>64</v>
      </c>
      <c r="G459" s="114">
        <v>0</v>
      </c>
      <c r="H459" s="115">
        <f>F459*(1+G459)</f>
        <v>64</v>
      </c>
      <c r="I459" s="116" t="s">
        <v>75</v>
      </c>
      <c r="J459" s="43">
        <v>9.5</v>
      </c>
      <c r="K459" s="43">
        <v>12.5</v>
      </c>
      <c r="L459" s="61">
        <f>IF(I459&lt;&gt;"",H459*J459,"")</f>
        <v>608</v>
      </c>
      <c r="M459" s="61">
        <f>IF(I459&lt;&gt;"",H459*K459,"")</f>
        <v>800</v>
      </c>
      <c r="N459" s="62">
        <f>IF(I459&lt;&gt;"",L459+M459,"")</f>
        <v>1408</v>
      </c>
    </row>
    <row r="460" spans="1:14" ht="46.5" customHeight="1" x14ac:dyDescent="0.3">
      <c r="A460" s="23"/>
      <c r="B460" s="36">
        <f>IF(I460&lt;&gt;"",1+MAX(A$1:$B459),"")</f>
        <v>236</v>
      </c>
      <c r="C460" s="63" t="s">
        <v>594</v>
      </c>
      <c r="D460" s="60">
        <v>22</v>
      </c>
      <c r="E460" s="57" t="s">
        <v>595</v>
      </c>
      <c r="F460" s="78">
        <f>144/8</f>
        <v>18</v>
      </c>
      <c r="G460" s="64">
        <v>0</v>
      </c>
      <c r="H460" s="78">
        <f>F460*(1+G460)</f>
        <v>18</v>
      </c>
      <c r="I460" s="65" t="s">
        <v>78</v>
      </c>
      <c r="J460" s="43">
        <v>185</v>
      </c>
      <c r="K460" s="43">
        <v>245</v>
      </c>
      <c r="L460" s="61">
        <f>IF(I460&lt;&gt;"",H460*J460,"")</f>
        <v>3330</v>
      </c>
      <c r="M460" s="61">
        <f>IF(I460&lt;&gt;"",H460*K460,"")</f>
        <v>4410</v>
      </c>
      <c r="N460" s="62">
        <f>IF(I460&lt;&gt;"",L460+M460,"")</f>
        <v>7740</v>
      </c>
    </row>
    <row r="461" spans="1:14" ht="62.25" customHeight="1" x14ac:dyDescent="0.3">
      <c r="A461" s="23"/>
      <c r="B461" s="36">
        <f>IF(I461&lt;&gt;"",1+MAX(A$1:$B460),"")</f>
        <v>237</v>
      </c>
      <c r="C461" s="63" t="s">
        <v>596</v>
      </c>
      <c r="D461" s="60">
        <v>22</v>
      </c>
      <c r="E461" s="57" t="s">
        <v>597</v>
      </c>
      <c r="F461" s="78">
        <f>144*8</f>
        <v>1152</v>
      </c>
      <c r="G461" s="64">
        <v>0.05</v>
      </c>
      <c r="H461" s="80">
        <f>F461*(1+G461)</f>
        <v>1209.6000000000001</v>
      </c>
      <c r="I461" s="65" t="s">
        <v>96</v>
      </c>
      <c r="J461" s="43">
        <v>0.55000000000000004</v>
      </c>
      <c r="K461" s="43">
        <v>0.85</v>
      </c>
      <c r="L461" s="61">
        <f>IF(I461&lt;&gt;"",H461*J461,"")</f>
        <v>665.28000000000009</v>
      </c>
      <c r="M461" s="61">
        <f>IF(I461&lt;&gt;"",H461*K461,"")</f>
        <v>1028.1600000000001</v>
      </c>
      <c r="N461" s="62">
        <f>IF(I461&lt;&gt;"",L461+M461,"")</f>
        <v>1693.44</v>
      </c>
    </row>
    <row r="462" spans="1:14" x14ac:dyDescent="0.3">
      <c r="A462" s="23"/>
      <c r="B462" s="36" t="str">
        <f>IF(I462&lt;&gt;"",1+MAX(A$1:$B461),"")</f>
        <v/>
      </c>
      <c r="C462" s="58"/>
      <c r="D462" s="58"/>
      <c r="E462" s="59"/>
      <c r="F462" s="39"/>
      <c r="G462" s="40"/>
      <c r="H462" s="41"/>
      <c r="I462" s="60"/>
      <c r="J462" s="43"/>
      <c r="K462" s="43"/>
      <c r="L462" s="61"/>
      <c r="M462" s="61"/>
      <c r="N462" s="62"/>
    </row>
    <row r="463" spans="1:14" x14ac:dyDescent="0.3">
      <c r="A463" s="23"/>
      <c r="B463" s="36" t="str">
        <f>IF(I463&lt;&gt;"",1+MAX(A$1:$B462),"")</f>
        <v/>
      </c>
      <c r="C463" s="37"/>
      <c r="D463" s="38"/>
      <c r="E463" s="38" t="s">
        <v>598</v>
      </c>
      <c r="F463" s="39"/>
      <c r="G463" s="40"/>
      <c r="H463" s="41"/>
      <c r="I463" s="42"/>
      <c r="J463" s="43"/>
      <c r="K463" s="43"/>
      <c r="L463" s="44"/>
      <c r="M463" s="44"/>
      <c r="N463" s="45"/>
    </row>
    <row r="464" spans="1:14" ht="30.75" customHeight="1" x14ac:dyDescent="0.3">
      <c r="A464" s="23"/>
      <c r="B464" s="36">
        <f>IF(I464&lt;&gt;"",1+MAX(A$1:$B463),"")</f>
        <v>238</v>
      </c>
      <c r="C464" s="63" t="s">
        <v>599</v>
      </c>
      <c r="D464" s="60">
        <v>22</v>
      </c>
      <c r="E464" s="57" t="s">
        <v>600</v>
      </c>
      <c r="F464" s="78">
        <v>1</v>
      </c>
      <c r="G464" s="64">
        <v>0</v>
      </c>
      <c r="H464" s="79">
        <f>F464*(1+G464)</f>
        <v>1</v>
      </c>
      <c r="I464" s="65" t="s">
        <v>78</v>
      </c>
      <c r="J464" s="43">
        <v>250</v>
      </c>
      <c r="K464" s="43">
        <v>650</v>
      </c>
      <c r="L464" s="61">
        <f>IF(I464&lt;&gt;"",H464*J464,"")</f>
        <v>250</v>
      </c>
      <c r="M464" s="61">
        <f>IF(I464&lt;&gt;"",H464*K464,"")</f>
        <v>650</v>
      </c>
      <c r="N464" s="62">
        <f>IF(I464&lt;&gt;"",L464+M464,"")</f>
        <v>900</v>
      </c>
    </row>
    <row r="465" spans="1:14" ht="46.5" customHeight="1" x14ac:dyDescent="0.3">
      <c r="A465" s="23"/>
      <c r="B465" s="36">
        <f>IF(I465&lt;&gt;"",1+MAX(A$1:$B464),"")</f>
        <v>239</v>
      </c>
      <c r="C465" s="63" t="s">
        <v>601</v>
      </c>
      <c r="D465" s="60">
        <v>22</v>
      </c>
      <c r="E465" s="57" t="s">
        <v>602</v>
      </c>
      <c r="F465" s="78">
        <v>1</v>
      </c>
      <c r="G465" s="64">
        <v>0</v>
      </c>
      <c r="H465" s="79">
        <f>F465*(1+G465)</f>
        <v>1</v>
      </c>
      <c r="I465" s="65" t="s">
        <v>78</v>
      </c>
      <c r="J465" s="43">
        <v>200</v>
      </c>
      <c r="K465" s="43">
        <v>250</v>
      </c>
      <c r="L465" s="61">
        <f>IF(I465&lt;&gt;"",H465*J465,"")</f>
        <v>200</v>
      </c>
      <c r="M465" s="61">
        <f>IF(I465&lt;&gt;"",H465*K465,"")</f>
        <v>250</v>
      </c>
      <c r="N465" s="62">
        <f>IF(I465&lt;&gt;"",L465+M465,"")</f>
        <v>450</v>
      </c>
    </row>
    <row r="466" spans="1:14" x14ac:dyDescent="0.3">
      <c r="A466" s="23"/>
      <c r="B466" s="36" t="str">
        <f>IF(I466&lt;&gt;"",1+MAX(A$1:$B465),"")</f>
        <v/>
      </c>
      <c r="C466" s="58"/>
      <c r="D466" s="58"/>
      <c r="E466" s="59"/>
      <c r="F466" s="39"/>
      <c r="G466" s="40"/>
      <c r="H466" s="41"/>
      <c r="I466" s="60"/>
      <c r="J466" s="43"/>
      <c r="K466" s="43"/>
      <c r="L466" s="61"/>
      <c r="M466" s="61"/>
      <c r="N466" s="62"/>
    </row>
    <row r="467" spans="1:14" x14ac:dyDescent="0.3">
      <c r="A467" s="23"/>
      <c r="B467" s="36" t="str">
        <f>IF(I467&lt;&gt;"",1+MAX(A$1:$B466),"")</f>
        <v/>
      </c>
      <c r="C467" s="66"/>
      <c r="D467" s="60"/>
      <c r="E467" s="67" t="s">
        <v>3</v>
      </c>
      <c r="F467" s="68"/>
      <c r="G467" s="68"/>
      <c r="H467" s="39"/>
      <c r="I467" s="68"/>
      <c r="J467" s="69"/>
      <c r="K467" s="69"/>
      <c r="L467" s="70">
        <f>SUM(L458:L466)</f>
        <v>5053.28</v>
      </c>
      <c r="M467" s="70">
        <f>SUM(M458:M466)</f>
        <v>7138.16</v>
      </c>
      <c r="N467" s="71">
        <f>SUM(N458:N466)</f>
        <v>12191.44</v>
      </c>
    </row>
    <row r="468" spans="1:14" ht="15" customHeight="1" x14ac:dyDescent="0.3">
      <c r="A468" s="23"/>
      <c r="B468" s="36" t="str">
        <f>IF(I468&lt;&gt;"",1+MAX(A$1:$B467),"")</f>
        <v/>
      </c>
      <c r="C468" s="72"/>
      <c r="D468" s="73">
        <v>24</v>
      </c>
      <c r="E468" s="74" t="s">
        <v>603</v>
      </c>
      <c r="F468" s="75"/>
      <c r="G468" s="75"/>
      <c r="H468" s="75"/>
      <c r="I468" s="75"/>
      <c r="J468" s="76"/>
      <c r="K468" s="76"/>
      <c r="L468" s="75"/>
      <c r="M468" s="75"/>
      <c r="N468" s="77"/>
    </row>
    <row r="469" spans="1:14" x14ac:dyDescent="0.3">
      <c r="A469" s="23"/>
      <c r="B469" s="36" t="str">
        <f>IF(I469&lt;&gt;"",1+MAX(A$1:$B468),"")</f>
        <v/>
      </c>
      <c r="C469" s="37"/>
      <c r="D469" s="38"/>
      <c r="E469" s="38" t="s">
        <v>604</v>
      </c>
      <c r="F469" s="39"/>
      <c r="G469" s="40"/>
      <c r="H469" s="41"/>
      <c r="I469" s="42"/>
      <c r="J469" s="43"/>
      <c r="K469" s="43"/>
      <c r="L469" s="44"/>
      <c r="M469" s="44"/>
      <c r="N469" s="45"/>
    </row>
    <row r="470" spans="1:14" ht="93" customHeight="1" x14ac:dyDescent="0.3">
      <c r="A470" s="23"/>
      <c r="B470" s="36">
        <f>IF(I470&lt;&gt;"",1+MAX(A$1:$B469),"")</f>
        <v>240</v>
      </c>
      <c r="C470" s="63" t="s">
        <v>605</v>
      </c>
      <c r="D470" s="60">
        <v>24</v>
      </c>
      <c r="E470" s="57" t="s">
        <v>606</v>
      </c>
      <c r="F470" s="78">
        <v>11</v>
      </c>
      <c r="G470" s="64">
        <v>0.25</v>
      </c>
      <c r="H470" s="78">
        <f>F470*(1+G470)</f>
        <v>13.75</v>
      </c>
      <c r="I470" s="65" t="s">
        <v>111</v>
      </c>
      <c r="J470" s="43">
        <v>22</v>
      </c>
      <c r="K470" s="43">
        <v>30</v>
      </c>
      <c r="L470" s="61">
        <f>IF(I470&lt;&gt;"",H470*J470,"")</f>
        <v>302.5</v>
      </c>
      <c r="M470" s="61">
        <f>IF(I470&lt;&gt;"",H470*K470,"")</f>
        <v>412.5</v>
      </c>
      <c r="N470" s="62">
        <f>IF(I470&lt;&gt;"",L470+M470,"")</f>
        <v>715</v>
      </c>
    </row>
    <row r="471" spans="1:14" ht="46.5" customHeight="1" x14ac:dyDescent="0.3">
      <c r="A471" s="23"/>
      <c r="B471" s="36">
        <f>IF(I471&lt;&gt;"",1+MAX(A$1:$B470),"")</f>
        <v>241</v>
      </c>
      <c r="C471" s="63" t="s">
        <v>607</v>
      </c>
      <c r="D471" s="60">
        <v>24</v>
      </c>
      <c r="E471" s="57" t="s">
        <v>608</v>
      </c>
      <c r="F471" s="78">
        <f>18.4*8.3</f>
        <v>152.72</v>
      </c>
      <c r="G471" s="64">
        <v>0.1</v>
      </c>
      <c r="H471" s="78">
        <f>F471*(1+G471)</f>
        <v>167.99200000000002</v>
      </c>
      <c r="I471" s="65" t="s">
        <v>96</v>
      </c>
      <c r="J471" s="43">
        <v>0.2</v>
      </c>
      <c r="K471" s="43">
        <v>0.15</v>
      </c>
      <c r="L471" s="61">
        <f>IF(I471&lt;&gt;"",H471*J471,"")</f>
        <v>33.598400000000005</v>
      </c>
      <c r="M471" s="61">
        <f>IF(I471&lt;&gt;"",H471*K471,"")</f>
        <v>25.198800000000002</v>
      </c>
      <c r="N471" s="62">
        <f>IF(I471&lt;&gt;"",L471+M471,"")</f>
        <v>58.797200000000004</v>
      </c>
    </row>
    <row r="472" spans="1:14" ht="108.75" customHeight="1" x14ac:dyDescent="0.3">
      <c r="A472" s="23"/>
      <c r="B472" s="36">
        <f>IF(I472&lt;&gt;"",1+MAX(A$1:$B471),"")</f>
        <v>242</v>
      </c>
      <c r="C472" s="63" t="s">
        <v>609</v>
      </c>
      <c r="D472" s="60">
        <v>24</v>
      </c>
      <c r="E472" s="57" t="s">
        <v>610</v>
      </c>
      <c r="F472" s="78">
        <v>6.5</v>
      </c>
      <c r="G472" s="64">
        <v>0.05</v>
      </c>
      <c r="H472" s="78">
        <f>F472*(1+G472)</f>
        <v>6.8250000000000002</v>
      </c>
      <c r="I472" s="65" t="s">
        <v>111</v>
      </c>
      <c r="J472" s="43">
        <v>260</v>
      </c>
      <c r="K472" s="43">
        <v>220</v>
      </c>
      <c r="L472" s="61">
        <f>IF(I472&lt;&gt;"",H472*J472,"")</f>
        <v>1774.5</v>
      </c>
      <c r="M472" s="61">
        <f>IF(I472&lt;&gt;"",H472*K472,"")</f>
        <v>1501.5</v>
      </c>
      <c r="N472" s="62">
        <f>IF(I472&lt;&gt;"",L472+M472,"")</f>
        <v>3276</v>
      </c>
    </row>
    <row r="473" spans="1:14" ht="93" customHeight="1" x14ac:dyDescent="0.3">
      <c r="A473" s="23"/>
      <c r="B473" s="36">
        <f>IF(I473&lt;&gt;"",1+MAX(A$1:$B472),"")</f>
        <v>243</v>
      </c>
      <c r="C473" s="63" t="s">
        <v>611</v>
      </c>
      <c r="D473" s="60">
        <v>24</v>
      </c>
      <c r="E473" s="57" t="s">
        <v>612</v>
      </c>
      <c r="F473" s="78">
        <v>720</v>
      </c>
      <c r="G473" s="64">
        <v>0.1</v>
      </c>
      <c r="H473" s="78">
        <f>F473*(1+G473)</f>
        <v>792.00000000000011</v>
      </c>
      <c r="I473" s="65" t="s">
        <v>263</v>
      </c>
      <c r="J473" s="43">
        <v>0.8</v>
      </c>
      <c r="K473" s="43">
        <v>0.95</v>
      </c>
      <c r="L473" s="61">
        <f>IF(I473&lt;&gt;"",H473*J473,"")</f>
        <v>633.60000000000014</v>
      </c>
      <c r="M473" s="61">
        <f>IF(I473&lt;&gt;"",H473*K473,"")</f>
        <v>752.40000000000009</v>
      </c>
      <c r="N473" s="62">
        <f>IF(I473&lt;&gt;"",L473+M473,"")</f>
        <v>1386.0000000000002</v>
      </c>
    </row>
    <row r="474" spans="1:14" x14ac:dyDescent="0.3">
      <c r="A474" s="23"/>
      <c r="B474" s="36" t="str">
        <f>IF(I474&lt;&gt;"",1+MAX(A$1:$B473),"")</f>
        <v/>
      </c>
      <c r="C474" s="58"/>
      <c r="D474" s="58"/>
      <c r="E474" s="59"/>
      <c r="F474" s="39"/>
      <c r="G474" s="40"/>
      <c r="H474" s="41"/>
      <c r="I474" s="60"/>
      <c r="J474" s="43"/>
      <c r="K474" s="43"/>
      <c r="L474" s="61"/>
      <c r="M474" s="61"/>
      <c r="N474" s="62"/>
    </row>
    <row r="475" spans="1:14" x14ac:dyDescent="0.3">
      <c r="A475" s="23"/>
      <c r="B475" s="36" t="str">
        <f>IF(I475&lt;&gt;"",1+MAX(A$1:$B474),"")</f>
        <v/>
      </c>
      <c r="C475" s="37"/>
      <c r="D475" s="38"/>
      <c r="E475" s="38" t="s">
        <v>613</v>
      </c>
      <c r="F475" s="39"/>
      <c r="G475" s="40"/>
      <c r="H475" s="41"/>
      <c r="I475" s="42"/>
      <c r="J475" s="43"/>
      <c r="K475" s="43"/>
      <c r="L475" s="44"/>
      <c r="M475" s="44"/>
      <c r="N475" s="45"/>
    </row>
    <row r="476" spans="1:14" ht="46.5" customHeight="1" x14ac:dyDescent="0.3">
      <c r="A476" s="23"/>
      <c r="B476" s="36">
        <f>IF(I476&lt;&gt;"",1+MAX(A$1:$B475),"")</f>
        <v>244</v>
      </c>
      <c r="C476" s="63" t="s">
        <v>614</v>
      </c>
      <c r="D476" s="60">
        <v>24</v>
      </c>
      <c r="E476" s="57" t="s">
        <v>615</v>
      </c>
      <c r="F476" s="78">
        <v>2.4</v>
      </c>
      <c r="G476" s="64">
        <v>0.05</v>
      </c>
      <c r="H476" s="78">
        <f>F476*(1+G476)</f>
        <v>2.52</v>
      </c>
      <c r="I476" s="65" t="s">
        <v>111</v>
      </c>
      <c r="J476" s="43">
        <v>260</v>
      </c>
      <c r="K476" s="43">
        <v>220</v>
      </c>
      <c r="L476" s="61">
        <f>IF(I476&lt;&gt;"",H476*J476,"")</f>
        <v>655.20000000000005</v>
      </c>
      <c r="M476" s="61">
        <f>IF(I476&lt;&gt;"",H476*K476,"")</f>
        <v>554.4</v>
      </c>
      <c r="N476" s="62">
        <f>IF(I476&lt;&gt;"",L476+M476,"")</f>
        <v>1209.5999999999999</v>
      </c>
    </row>
    <row r="477" spans="1:14" ht="46.5" customHeight="1" x14ac:dyDescent="0.3">
      <c r="A477" s="23"/>
      <c r="B477" s="36">
        <f>IF(I477&lt;&gt;"",1+MAX(A$1:$B476),"")</f>
        <v>245</v>
      </c>
      <c r="C477" s="63" t="s">
        <v>616</v>
      </c>
      <c r="D477" s="60">
        <v>24</v>
      </c>
      <c r="E477" s="57" t="s">
        <v>617</v>
      </c>
      <c r="F477" s="78">
        <v>444</v>
      </c>
      <c r="G477" s="64">
        <v>0.1</v>
      </c>
      <c r="H477" s="78">
        <f>F477*(1+G477)</f>
        <v>488.40000000000003</v>
      </c>
      <c r="I477" s="65" t="s">
        <v>263</v>
      </c>
      <c r="J477" s="43">
        <v>0.8</v>
      </c>
      <c r="K477" s="43">
        <v>0.95</v>
      </c>
      <c r="L477" s="61">
        <f>IF(I477&lt;&gt;"",H477*J477,"")</f>
        <v>390.72</v>
      </c>
      <c r="M477" s="61">
        <f>IF(I477&lt;&gt;"",H477*K477,"")</f>
        <v>463.98</v>
      </c>
      <c r="N477" s="62">
        <f>IF(I477&lt;&gt;"",L477+M477,"")</f>
        <v>854.7</v>
      </c>
    </row>
    <row r="478" spans="1:14" x14ac:dyDescent="0.3">
      <c r="A478" s="23"/>
      <c r="B478" s="36" t="str">
        <f>IF(I478&lt;&gt;"",1+MAX(A$1:$B477),"")</f>
        <v/>
      </c>
      <c r="C478" s="58"/>
      <c r="D478" s="58"/>
      <c r="E478" s="59"/>
      <c r="F478" s="39"/>
      <c r="G478" s="40"/>
      <c r="H478" s="41"/>
      <c r="I478" s="60"/>
      <c r="J478" s="43"/>
      <c r="K478" s="43"/>
      <c r="L478" s="61"/>
      <c r="M478" s="61"/>
      <c r="N478" s="62"/>
    </row>
    <row r="479" spans="1:14" x14ac:dyDescent="0.3">
      <c r="A479" s="23"/>
      <c r="B479" s="36" t="str">
        <f>IF(I479&lt;&gt;"",1+MAX(A$1:$B478),"")</f>
        <v/>
      </c>
      <c r="C479" s="66"/>
      <c r="D479" s="60"/>
      <c r="E479" s="67" t="s">
        <v>3</v>
      </c>
      <c r="F479" s="68"/>
      <c r="G479" s="68"/>
      <c r="H479" s="39"/>
      <c r="I479" s="68"/>
      <c r="J479" s="69"/>
      <c r="K479" s="69"/>
      <c r="L479" s="70">
        <f>SUM(L469:L478)</f>
        <v>3790.1184000000003</v>
      </c>
      <c r="M479" s="70">
        <f>SUM(M469:M478)</f>
        <v>3709.9788000000003</v>
      </c>
      <c r="N479" s="71">
        <f>SUM(N469:N478)</f>
        <v>7500.0971999999992</v>
      </c>
    </row>
    <row r="480" spans="1:14" x14ac:dyDescent="0.3">
      <c r="A480" s="23"/>
      <c r="B480" s="36"/>
      <c r="C480" s="58"/>
      <c r="D480" s="58"/>
      <c r="E480" s="59"/>
      <c r="F480" s="39"/>
      <c r="G480" s="40"/>
      <c r="H480" s="41"/>
      <c r="I480" s="60"/>
      <c r="J480" s="43"/>
      <c r="K480" s="43"/>
      <c r="L480" s="61"/>
      <c r="M480" s="61"/>
      <c r="N480" s="62"/>
    </row>
    <row r="481" spans="1:14" x14ac:dyDescent="0.3">
      <c r="A481" s="23"/>
      <c r="B481" s="83"/>
      <c r="C481" s="84"/>
      <c r="D481" s="84"/>
      <c r="E481" s="85" t="s">
        <v>618</v>
      </c>
      <c r="F481" s="86"/>
      <c r="G481" s="86"/>
      <c r="H481" s="87"/>
      <c r="I481" s="88"/>
      <c r="J481" s="89"/>
      <c r="K481" s="89"/>
      <c r="L481" s="90">
        <f>SUM(L9:L479)/2</f>
        <v>803164.80323115562</v>
      </c>
      <c r="M481" s="90">
        <f>SUM(M9:M479)/2</f>
        <v>1077435.5372595666</v>
      </c>
      <c r="N481" s="91">
        <f>SUM(N9:N479)/2</f>
        <v>1880600.3404907223</v>
      </c>
    </row>
    <row r="482" spans="1:14" x14ac:dyDescent="0.3">
      <c r="A482" s="23"/>
      <c r="B482" s="92"/>
      <c r="C482" s="93"/>
      <c r="D482" s="93"/>
      <c r="E482" s="94" t="s">
        <v>619</v>
      </c>
      <c r="F482" s="95"/>
      <c r="G482" s="94"/>
      <c r="H482" s="95"/>
      <c r="I482" s="93"/>
      <c r="J482" s="96">
        <v>0.1</v>
      </c>
      <c r="K482" s="96"/>
      <c r="L482" s="96"/>
      <c r="M482" s="96"/>
      <c r="N482" s="97">
        <f>N481*J482</f>
        <v>188060.03404907224</v>
      </c>
    </row>
    <row r="483" spans="1:14" x14ac:dyDescent="0.3">
      <c r="A483" s="23"/>
      <c r="B483" s="92"/>
      <c r="C483" s="93"/>
      <c r="D483" s="93"/>
      <c r="E483" s="94" t="s">
        <v>620</v>
      </c>
      <c r="F483" s="95"/>
      <c r="G483" s="94"/>
      <c r="H483" s="95"/>
      <c r="I483" s="93"/>
      <c r="J483" s="96">
        <v>0.1</v>
      </c>
      <c r="K483" s="96"/>
      <c r="L483" s="96"/>
      <c r="M483" s="96"/>
      <c r="N483" s="97">
        <f>N481*J483</f>
        <v>188060.03404907224</v>
      </c>
    </row>
    <row r="484" spans="1:14" x14ac:dyDescent="0.3">
      <c r="A484" s="23"/>
      <c r="B484" s="92"/>
      <c r="C484" s="93"/>
      <c r="D484" s="93"/>
      <c r="E484" s="94" t="s">
        <v>621</v>
      </c>
      <c r="F484" s="95"/>
      <c r="G484" s="94"/>
      <c r="H484" s="95"/>
      <c r="I484" s="93"/>
      <c r="J484" s="96">
        <v>0.2</v>
      </c>
      <c r="K484" s="96"/>
      <c r="L484" s="96"/>
      <c r="M484" s="96"/>
      <c r="N484" s="97">
        <f>N481*J484</f>
        <v>376120.06809814449</v>
      </c>
    </row>
    <row r="485" spans="1:14" x14ac:dyDescent="0.3">
      <c r="A485" s="23"/>
      <c r="B485" s="92"/>
      <c r="C485" s="93"/>
      <c r="D485" s="93"/>
      <c r="E485" s="94" t="s">
        <v>622</v>
      </c>
      <c r="F485" s="95"/>
      <c r="G485" s="94"/>
      <c r="H485" s="95"/>
      <c r="I485" s="93"/>
      <c r="J485" s="96">
        <v>0.01</v>
      </c>
      <c r="K485" s="96"/>
      <c r="L485" s="96"/>
      <c r="M485" s="96"/>
      <c r="N485" s="97">
        <f>N481*J485</f>
        <v>18806.003404907224</v>
      </c>
    </row>
    <row r="486" spans="1:14" x14ac:dyDescent="0.3">
      <c r="A486" s="23"/>
      <c r="B486" s="92"/>
      <c r="C486" s="93"/>
      <c r="D486" s="93"/>
      <c r="E486" s="94" t="s">
        <v>623</v>
      </c>
      <c r="F486" s="95"/>
      <c r="G486" s="94"/>
      <c r="H486" s="95"/>
      <c r="I486" s="93"/>
      <c r="J486" s="96">
        <v>0.09</v>
      </c>
      <c r="K486" s="96"/>
      <c r="L486" s="96"/>
      <c r="M486" s="96"/>
      <c r="N486" s="97">
        <f>N481*J486</f>
        <v>169254.030644165</v>
      </c>
    </row>
    <row r="487" spans="1:14" ht="16.2" thickBot="1" x14ac:dyDescent="0.35">
      <c r="A487" s="23"/>
      <c r="B487" s="98"/>
      <c r="C487" s="99"/>
      <c r="D487" s="100"/>
      <c r="E487" s="101" t="s">
        <v>624</v>
      </c>
      <c r="F487" s="102"/>
      <c r="G487" s="102"/>
      <c r="H487" s="103"/>
      <c r="I487" s="104"/>
      <c r="J487" s="105"/>
      <c r="K487" s="105"/>
      <c r="L487" s="105"/>
      <c r="M487" s="105"/>
      <c r="N487" s="106">
        <f>SUM(N481:N486)</f>
        <v>2820900.5107360836</v>
      </c>
    </row>
    <row r="488" spans="1:14" x14ac:dyDescent="0.3">
      <c r="A488" s="23"/>
      <c r="B488" s="36"/>
      <c r="C488" s="58"/>
      <c r="D488" s="58"/>
      <c r="E488" s="59"/>
      <c r="F488" s="39"/>
      <c r="G488" s="40"/>
      <c r="H488" s="41"/>
      <c r="I488" s="60"/>
      <c r="J488" s="43"/>
      <c r="K488" s="43"/>
      <c r="L488" s="61"/>
      <c r="M488" s="61"/>
      <c r="N488" s="62"/>
    </row>
    <row r="489" spans="1:14" ht="30.75" customHeight="1" x14ac:dyDescent="0.3">
      <c r="A489" s="23"/>
      <c r="B489" s="36" t="str">
        <f>IF(I489&lt;&gt;"",1+MAX(A$1:$B488),"")</f>
        <v/>
      </c>
      <c r="C489" s="72"/>
      <c r="D489" s="73" t="s">
        <v>625</v>
      </c>
      <c r="E489" s="74" t="s">
        <v>626</v>
      </c>
      <c r="F489" s="75"/>
      <c r="G489" s="75"/>
      <c r="H489" s="75"/>
      <c r="I489" s="75"/>
      <c r="J489" s="76"/>
      <c r="K489" s="76"/>
      <c r="L489" s="75"/>
      <c r="M489" s="75"/>
      <c r="N489" s="77"/>
    </row>
    <row r="490" spans="1:14" ht="16.2" thickBot="1" x14ac:dyDescent="0.35">
      <c r="A490" s="23"/>
      <c r="B490" s="36" t="str">
        <f>IF(I490&lt;&gt;"",1+MAX(A$1:$B489),"")</f>
        <v/>
      </c>
      <c r="C490" s="37"/>
      <c r="D490" s="38"/>
      <c r="E490" s="38" t="s">
        <v>627</v>
      </c>
      <c r="F490" s="39"/>
      <c r="G490" s="40"/>
      <c r="H490" s="41"/>
      <c r="I490" s="42"/>
      <c r="J490" s="43"/>
      <c r="K490" s="43"/>
      <c r="L490" s="44"/>
      <c r="M490" s="44"/>
      <c r="N490" s="45"/>
    </row>
    <row r="491" spans="1:14" ht="30.75" customHeight="1" thickBot="1" x14ac:dyDescent="0.35">
      <c r="A491" s="23"/>
      <c r="B491" s="46">
        <f>IF(I491&lt;&gt;"",1+MAX(A$1:$B490),"")</f>
        <v>246</v>
      </c>
      <c r="C491" s="47" t="s">
        <v>628</v>
      </c>
      <c r="D491" s="48" t="s">
        <v>625</v>
      </c>
      <c r="E491" s="49" t="s">
        <v>629</v>
      </c>
      <c r="F491" s="50">
        <v>1</v>
      </c>
      <c r="G491" s="51">
        <v>0</v>
      </c>
      <c r="H491" s="52">
        <f>F491*(1+G491)</f>
        <v>1</v>
      </c>
      <c r="I491" s="53" t="s">
        <v>25</v>
      </c>
      <c r="J491" s="54">
        <v>2800</v>
      </c>
      <c r="K491" s="54">
        <v>600</v>
      </c>
      <c r="L491" s="55">
        <f>IF(I491&lt;&gt;"",H491*J491,"")</f>
        <v>2800</v>
      </c>
      <c r="M491" s="55">
        <f>IF(I491&lt;&gt;"",H491*K491,"")</f>
        <v>600</v>
      </c>
      <c r="N491" s="56">
        <f>IF(I491&lt;&gt;"",L491+M491,"")</f>
        <v>3400</v>
      </c>
    </row>
    <row r="492" spans="1:14" ht="46.5" customHeight="1" x14ac:dyDescent="0.3">
      <c r="A492" s="23"/>
      <c r="B492" s="46">
        <f>IF(I492&lt;&gt;"",1+MAX(A$1:$B491),"")</f>
        <v>247</v>
      </c>
      <c r="C492" s="47" t="s">
        <v>630</v>
      </c>
      <c r="D492" s="48" t="s">
        <v>625</v>
      </c>
      <c r="E492" s="49" t="s">
        <v>631</v>
      </c>
      <c r="F492" s="50">
        <v>1</v>
      </c>
      <c r="G492" s="51">
        <v>0</v>
      </c>
      <c r="H492" s="52">
        <f>F492*(1+G492)</f>
        <v>1</v>
      </c>
      <c r="I492" s="53" t="s">
        <v>25</v>
      </c>
      <c r="J492" s="54">
        <v>1500</v>
      </c>
      <c r="K492" s="54">
        <v>300</v>
      </c>
      <c r="L492" s="55">
        <f>IF(I492&lt;&gt;"",H492*J492,"")</f>
        <v>1500</v>
      </c>
      <c r="M492" s="55">
        <f>IF(I492&lt;&gt;"",H492*K492,"")</f>
        <v>300</v>
      </c>
      <c r="N492" s="56">
        <f>IF(I492&lt;&gt;"",L492+M492,"")</f>
        <v>1800</v>
      </c>
    </row>
    <row r="493" spans="1:14" x14ac:dyDescent="0.3">
      <c r="A493" s="23"/>
      <c r="B493" s="36" t="str">
        <f>IF(I493&lt;&gt;"",1+MAX(A$1:$B492),"")</f>
        <v/>
      </c>
      <c r="C493" s="58"/>
      <c r="D493" s="58"/>
      <c r="E493" s="59"/>
      <c r="F493" s="39"/>
      <c r="G493" s="40"/>
      <c r="H493" s="41"/>
      <c r="I493" s="60"/>
      <c r="J493" s="43"/>
      <c r="K493" s="43"/>
      <c r="L493" s="61"/>
      <c r="M493" s="61"/>
      <c r="N493" s="62"/>
    </row>
    <row r="494" spans="1:14" x14ac:dyDescent="0.3">
      <c r="A494" s="23"/>
      <c r="B494" s="36" t="str">
        <f>IF(I494&lt;&gt;"",1+MAX(A$1:$B493),"")</f>
        <v/>
      </c>
      <c r="C494" s="37"/>
      <c r="D494" s="38"/>
      <c r="E494" s="38" t="s">
        <v>632</v>
      </c>
      <c r="F494" s="39"/>
      <c r="G494" s="40"/>
      <c r="H494" s="41"/>
      <c r="I494" s="42"/>
      <c r="J494" s="43"/>
      <c r="K494" s="43"/>
      <c r="L494" s="44"/>
      <c r="M494" s="44"/>
      <c r="N494" s="45"/>
    </row>
    <row r="495" spans="1:14" ht="93" customHeight="1" x14ac:dyDescent="0.3">
      <c r="A495" s="23"/>
      <c r="B495" s="36">
        <f>IF(I495&lt;&gt;"",1+MAX(A$1:$B494),"")</f>
        <v>248</v>
      </c>
      <c r="C495" s="63" t="s">
        <v>633</v>
      </c>
      <c r="D495" s="60" t="s">
        <v>625</v>
      </c>
      <c r="E495" s="57" t="s">
        <v>634</v>
      </c>
      <c r="F495" s="78">
        <v>6</v>
      </c>
      <c r="G495" s="64">
        <v>0</v>
      </c>
      <c r="H495" s="78">
        <f>F495*(1+G495)</f>
        <v>6</v>
      </c>
      <c r="I495" s="65" t="s">
        <v>78</v>
      </c>
      <c r="J495" s="43">
        <v>850</v>
      </c>
      <c r="K495" s="43">
        <v>650</v>
      </c>
      <c r="L495" s="61">
        <f>IF(I495&lt;&gt;"",H495*J495,"")</f>
        <v>5100</v>
      </c>
      <c r="M495" s="61">
        <f>IF(I495&lt;&gt;"",H495*K495,"")</f>
        <v>3900</v>
      </c>
      <c r="N495" s="62">
        <f>IF(I495&lt;&gt;"",L495+M495,"")</f>
        <v>9000</v>
      </c>
    </row>
    <row r="496" spans="1:14" x14ac:dyDescent="0.3">
      <c r="A496" s="23"/>
      <c r="B496" s="36" t="str">
        <f>IF(I496&lt;&gt;"",1+MAX(A$1:$B495),"")</f>
        <v/>
      </c>
      <c r="C496" s="58"/>
      <c r="D496" s="58"/>
      <c r="E496" s="59"/>
      <c r="F496" s="39"/>
      <c r="G496" s="40"/>
      <c r="H496" s="41"/>
      <c r="I496" s="60"/>
      <c r="J496" s="43"/>
      <c r="K496" s="43"/>
      <c r="L496" s="61"/>
      <c r="M496" s="61"/>
      <c r="N496" s="62"/>
    </row>
    <row r="497" spans="1:14" x14ac:dyDescent="0.3">
      <c r="A497" s="23"/>
      <c r="B497" s="36" t="str">
        <f>IF(I497&lt;&gt;"",1+MAX(A$1:$B496),"")</f>
        <v/>
      </c>
      <c r="C497" s="37"/>
      <c r="D497" s="38"/>
      <c r="E497" s="38" t="s">
        <v>635</v>
      </c>
      <c r="F497" s="39"/>
      <c r="G497" s="40"/>
      <c r="H497" s="41"/>
      <c r="I497" s="42"/>
      <c r="J497" s="43"/>
      <c r="K497" s="43"/>
      <c r="L497" s="44"/>
      <c r="M497" s="44"/>
      <c r="N497" s="45"/>
    </row>
    <row r="498" spans="1:14" ht="62.25" customHeight="1" x14ac:dyDescent="0.3">
      <c r="A498" s="23"/>
      <c r="B498" s="36">
        <f>IF(I498&lt;&gt;"",1+MAX(A$1:$B497),"")</f>
        <v>249</v>
      </c>
      <c r="C498" s="63" t="s">
        <v>636</v>
      </c>
      <c r="D498" s="60" t="s">
        <v>625</v>
      </c>
      <c r="E498" s="57" t="s">
        <v>637</v>
      </c>
      <c r="F498" s="78">
        <v>204</v>
      </c>
      <c r="G498" s="64">
        <v>0</v>
      </c>
      <c r="H498" s="79">
        <f>F498*(1+G498)</f>
        <v>204</v>
      </c>
      <c r="I498" s="65" t="s">
        <v>96</v>
      </c>
      <c r="J498" s="43">
        <v>22</v>
      </c>
      <c r="K498" s="43">
        <v>48</v>
      </c>
      <c r="L498" s="61">
        <f>IF(I498&lt;&gt;"",H498*J498,"")</f>
        <v>4488</v>
      </c>
      <c r="M498" s="61">
        <f>IF(I498&lt;&gt;"",H498*K498,"")</f>
        <v>9792</v>
      </c>
      <c r="N498" s="62">
        <f>IF(I498&lt;&gt;"",L498+M498,"")</f>
        <v>14280</v>
      </c>
    </row>
    <row r="499" spans="1:14" ht="30.75" customHeight="1" x14ac:dyDescent="0.3">
      <c r="A499" s="23"/>
      <c r="B499" s="36">
        <f>IF(I499&lt;&gt;"",1+MAX(A$1:$B498),"")</f>
        <v>250</v>
      </c>
      <c r="C499" s="63" t="s">
        <v>638</v>
      </c>
      <c r="D499" s="60" t="s">
        <v>625</v>
      </c>
      <c r="E499" s="57" t="s">
        <v>639</v>
      </c>
      <c r="F499" s="78">
        <v>204</v>
      </c>
      <c r="G499" s="64">
        <v>0.1</v>
      </c>
      <c r="H499" s="80">
        <f>F499*(1+G499)</f>
        <v>224.4</v>
      </c>
      <c r="I499" s="65" t="s">
        <v>96</v>
      </c>
      <c r="J499" s="43">
        <v>5.5</v>
      </c>
      <c r="K499" s="43">
        <v>7.5</v>
      </c>
      <c r="L499" s="61">
        <f>IF(I499&lt;&gt;"",H499*J499,"")</f>
        <v>1234.2</v>
      </c>
      <c r="M499" s="61">
        <f>IF(I499&lt;&gt;"",H499*K499,"")</f>
        <v>1683</v>
      </c>
      <c r="N499" s="62">
        <f>IF(I499&lt;&gt;"",L499+M499,"")</f>
        <v>2917.2</v>
      </c>
    </row>
    <row r="500" spans="1:14" x14ac:dyDescent="0.3">
      <c r="A500" s="23"/>
      <c r="B500" s="36" t="str">
        <f>IF(I500&lt;&gt;"",1+MAX(A$1:$B499),"")</f>
        <v/>
      </c>
      <c r="C500" s="58"/>
      <c r="D500" s="58"/>
      <c r="E500" s="59"/>
      <c r="F500" s="39"/>
      <c r="G500" s="40"/>
      <c r="H500" s="41"/>
      <c r="I500" s="60"/>
      <c r="J500" s="43"/>
      <c r="K500" s="43"/>
      <c r="L500" s="61"/>
      <c r="M500" s="61"/>
      <c r="N500" s="62"/>
    </row>
    <row r="501" spans="1:14" x14ac:dyDescent="0.3">
      <c r="A501" s="23"/>
      <c r="B501" s="36" t="str">
        <f>IF(I501&lt;&gt;"",1+MAX(A$1:$B500),"")</f>
        <v/>
      </c>
      <c r="C501" s="66"/>
      <c r="D501" s="60"/>
      <c r="E501" s="67" t="s">
        <v>3</v>
      </c>
      <c r="F501" s="68"/>
      <c r="G501" s="68"/>
      <c r="H501" s="39"/>
      <c r="I501" s="68"/>
      <c r="J501" s="69"/>
      <c r="K501" s="69"/>
      <c r="L501" s="70">
        <f>SUM(L490:L500)</f>
        <v>15122.2</v>
      </c>
      <c r="M501" s="70">
        <f>SUM(M490:M500)</f>
        <v>16275</v>
      </c>
      <c r="N501" s="71">
        <f>SUM(N490:N500)</f>
        <v>31397.200000000001</v>
      </c>
    </row>
    <row r="502" spans="1:14" ht="30.75" customHeight="1" x14ac:dyDescent="0.3">
      <c r="A502" s="23"/>
      <c r="B502" s="36" t="str">
        <f>IF(I502&lt;&gt;"",1+MAX(A$1:$B501),"")</f>
        <v/>
      </c>
      <c r="C502" s="72"/>
      <c r="D502" s="73" t="s">
        <v>640</v>
      </c>
      <c r="E502" s="74" t="s">
        <v>641</v>
      </c>
      <c r="F502" s="75"/>
      <c r="G502" s="75"/>
      <c r="H502" s="75"/>
      <c r="I502" s="75"/>
      <c r="J502" s="76"/>
      <c r="K502" s="76"/>
      <c r="L502" s="75"/>
      <c r="M502" s="75"/>
      <c r="N502" s="77"/>
    </row>
    <row r="503" spans="1:14" ht="16.2" thickBot="1" x14ac:dyDescent="0.35">
      <c r="A503" s="23"/>
      <c r="B503" s="36" t="str">
        <f>IF(I503&lt;&gt;"",1+MAX(A$1:$B502),"")</f>
        <v/>
      </c>
      <c r="C503" s="37"/>
      <c r="D503" s="38"/>
      <c r="E503" s="38" t="s">
        <v>642</v>
      </c>
      <c r="F503" s="39"/>
      <c r="G503" s="40"/>
      <c r="H503" s="41"/>
      <c r="I503" s="42"/>
      <c r="J503" s="43"/>
      <c r="K503" s="43"/>
      <c r="L503" s="44"/>
      <c r="M503" s="44"/>
      <c r="N503" s="45"/>
    </row>
    <row r="504" spans="1:14" ht="78" customHeight="1" x14ac:dyDescent="0.3">
      <c r="A504" s="23"/>
      <c r="B504" s="46">
        <f>IF(I504&lt;&gt;"",1+MAX(A$1:$B503),"")</f>
        <v>251</v>
      </c>
      <c r="C504" s="47" t="s">
        <v>643</v>
      </c>
      <c r="D504" s="48" t="s">
        <v>640</v>
      </c>
      <c r="E504" s="49" t="s">
        <v>644</v>
      </c>
      <c r="F504" s="50">
        <v>1</v>
      </c>
      <c r="G504" s="51">
        <v>0</v>
      </c>
      <c r="H504" s="50">
        <f>F504*(1+G504)</f>
        <v>1</v>
      </c>
      <c r="I504" s="53" t="s">
        <v>25</v>
      </c>
      <c r="J504" s="54">
        <v>3500</v>
      </c>
      <c r="K504" s="54">
        <v>1200</v>
      </c>
      <c r="L504" s="55">
        <f>IF(I504&lt;&gt;"",H504*J504,"")</f>
        <v>3500</v>
      </c>
      <c r="M504" s="55">
        <f>IF(I504&lt;&gt;"",H504*K504,"")</f>
        <v>1200</v>
      </c>
      <c r="N504" s="56">
        <f>IF(I504&lt;&gt;"",L504+M504,"")</f>
        <v>4700</v>
      </c>
    </row>
    <row r="505" spans="1:14" x14ac:dyDescent="0.3">
      <c r="A505" s="23"/>
      <c r="B505" s="36" t="str">
        <f>IF(I505&lt;&gt;"",1+MAX(A$1:$B504),"")</f>
        <v/>
      </c>
      <c r="C505" s="58"/>
      <c r="D505" s="58"/>
      <c r="E505" s="59"/>
      <c r="F505" s="39"/>
      <c r="G505" s="40"/>
      <c r="H505" s="41"/>
      <c r="I505" s="60"/>
      <c r="J505" s="43"/>
      <c r="K505" s="43"/>
      <c r="L505" s="61"/>
      <c r="M505" s="61"/>
      <c r="N505" s="62"/>
    </row>
    <row r="506" spans="1:14" x14ac:dyDescent="0.3">
      <c r="A506" s="23"/>
      <c r="B506" s="36" t="str">
        <f>IF(I506&lt;&gt;"",1+MAX(A$1:$B505),"")</f>
        <v/>
      </c>
      <c r="C506" s="37"/>
      <c r="D506" s="38"/>
      <c r="E506" s="38" t="s">
        <v>645</v>
      </c>
      <c r="F506" s="39"/>
      <c r="G506" s="40"/>
      <c r="H506" s="41"/>
      <c r="I506" s="42"/>
      <c r="J506" s="43"/>
      <c r="K506" s="43"/>
      <c r="L506" s="44"/>
      <c r="M506" s="44"/>
      <c r="N506" s="45"/>
    </row>
    <row r="507" spans="1:14" ht="46.5" customHeight="1" x14ac:dyDescent="0.3">
      <c r="A507" s="23"/>
      <c r="B507" s="36">
        <f>IF(I507&lt;&gt;"",1+MAX(A$1:$B506),"")</f>
        <v>252</v>
      </c>
      <c r="C507" s="63" t="s">
        <v>646</v>
      </c>
      <c r="D507" s="60" t="s">
        <v>640</v>
      </c>
      <c r="E507" s="57" t="s">
        <v>647</v>
      </c>
      <c r="F507" s="78">
        <v>5.5</v>
      </c>
      <c r="G507" s="64">
        <v>0.05</v>
      </c>
      <c r="H507" s="78">
        <f>F507*(1+G507)</f>
        <v>5.7750000000000004</v>
      </c>
      <c r="I507" s="65" t="s">
        <v>111</v>
      </c>
      <c r="J507" s="43">
        <v>400</v>
      </c>
      <c r="K507" s="43">
        <v>380</v>
      </c>
      <c r="L507" s="61">
        <f>IF(I507&lt;&gt;"",H507*J507,"")</f>
        <v>2310</v>
      </c>
      <c r="M507" s="61">
        <f>IF(I507&lt;&gt;"",H507*K507,"")</f>
        <v>2194.5</v>
      </c>
      <c r="N507" s="62">
        <f>IF(I507&lt;&gt;"",L507+M507,"")</f>
        <v>4504.5</v>
      </c>
    </row>
    <row r="508" spans="1:14" x14ac:dyDescent="0.3">
      <c r="A508" s="23"/>
      <c r="B508" s="36" t="str">
        <f>IF(I508&lt;&gt;"",1+MAX(A$1:$B507),"")</f>
        <v/>
      </c>
      <c r="C508" s="58"/>
      <c r="D508" s="58"/>
      <c r="E508" s="59"/>
      <c r="F508" s="39"/>
      <c r="G508" s="40"/>
      <c r="H508" s="41"/>
      <c r="I508" s="60"/>
      <c r="J508" s="43"/>
      <c r="K508" s="43"/>
      <c r="L508" s="61"/>
      <c r="M508" s="61"/>
      <c r="N508" s="62"/>
    </row>
    <row r="509" spans="1:14" x14ac:dyDescent="0.3">
      <c r="A509" s="23"/>
      <c r="B509" s="36" t="str">
        <f>IF(I509&lt;&gt;"",1+MAX(A$1:$B508),"")</f>
        <v/>
      </c>
      <c r="C509" s="37"/>
      <c r="D509" s="38"/>
      <c r="E509" s="38" t="s">
        <v>648</v>
      </c>
      <c r="F509" s="39"/>
      <c r="G509" s="40"/>
      <c r="H509" s="41"/>
      <c r="I509" s="42"/>
      <c r="J509" s="43"/>
      <c r="K509" s="43"/>
      <c r="L509" s="44"/>
      <c r="M509" s="44"/>
      <c r="N509" s="45"/>
    </row>
    <row r="510" spans="1:14" ht="15" customHeight="1" thickBot="1" x14ac:dyDescent="0.35">
      <c r="A510" s="23"/>
      <c r="B510" s="36">
        <f>IF(I510&lt;&gt;"",1+MAX(A$1:$B509),"")</f>
        <v>253</v>
      </c>
      <c r="C510" s="63" t="s">
        <v>649</v>
      </c>
      <c r="D510" s="60" t="s">
        <v>640</v>
      </c>
      <c r="E510" s="57" t="s">
        <v>650</v>
      </c>
      <c r="F510" s="39">
        <v>6</v>
      </c>
      <c r="G510" s="64">
        <v>0</v>
      </c>
      <c r="H510" s="39">
        <f>F510*(1+G510)</f>
        <v>6</v>
      </c>
      <c r="I510" s="65" t="s">
        <v>78</v>
      </c>
      <c r="J510" s="43">
        <v>250</v>
      </c>
      <c r="K510" s="43">
        <v>520</v>
      </c>
      <c r="L510" s="61">
        <f>IF(I510&lt;&gt;"",H510*J510,"")</f>
        <v>1500</v>
      </c>
      <c r="M510" s="61">
        <f>IF(I510&lt;&gt;"",H510*K510,"")</f>
        <v>3120</v>
      </c>
      <c r="N510" s="62">
        <f>IF(I510&lt;&gt;"",L510+M510,"")</f>
        <v>4620</v>
      </c>
    </row>
    <row r="511" spans="1:14" ht="78" customHeight="1" x14ac:dyDescent="0.3">
      <c r="A511" s="23"/>
      <c r="B511" s="46">
        <f>IF(I511&lt;&gt;"",1+MAX(A$1:$B510),"")</f>
        <v>254</v>
      </c>
      <c r="C511" s="47" t="s">
        <v>651</v>
      </c>
      <c r="D511" s="48" t="s">
        <v>640</v>
      </c>
      <c r="E511" s="49" t="s">
        <v>652</v>
      </c>
      <c r="F511" s="50">
        <v>1</v>
      </c>
      <c r="G511" s="51">
        <v>0</v>
      </c>
      <c r="H511" s="50">
        <f>F511*(1+G511)</f>
        <v>1</v>
      </c>
      <c r="I511" s="53" t="s">
        <v>25</v>
      </c>
      <c r="J511" s="54">
        <v>2800</v>
      </c>
      <c r="K511" s="54">
        <v>3600</v>
      </c>
      <c r="L511" s="55">
        <f>IF(I511&lt;&gt;"",H511*J511,"")</f>
        <v>2800</v>
      </c>
      <c r="M511" s="55">
        <f>IF(I511&lt;&gt;"",H511*K511,"")</f>
        <v>3600</v>
      </c>
      <c r="N511" s="56">
        <f>IF(I511&lt;&gt;"",L511+M511,"")</f>
        <v>6400</v>
      </c>
    </row>
    <row r="512" spans="1:14" x14ac:dyDescent="0.3">
      <c r="A512" s="23"/>
      <c r="B512" s="36" t="str">
        <f>IF(I512&lt;&gt;"",1+MAX(A$1:$B511),"")</f>
        <v/>
      </c>
      <c r="C512" s="58"/>
      <c r="D512" s="58"/>
      <c r="E512" s="59"/>
      <c r="F512" s="39"/>
      <c r="G512" s="40"/>
      <c r="H512" s="41"/>
      <c r="I512" s="60"/>
      <c r="J512" s="43"/>
      <c r="K512" s="43"/>
      <c r="L512" s="61"/>
      <c r="M512" s="61"/>
      <c r="N512" s="62"/>
    </row>
    <row r="513" spans="1:14" x14ac:dyDescent="0.3">
      <c r="A513" s="23"/>
      <c r="B513" s="36" t="str">
        <f>IF(I513&lt;&gt;"",1+MAX(A$1:$B512),"")</f>
        <v/>
      </c>
      <c r="C513" s="37"/>
      <c r="D513" s="38"/>
      <c r="E513" s="38" t="s">
        <v>653</v>
      </c>
      <c r="F513" s="39"/>
      <c r="G513" s="40"/>
      <c r="H513" s="41"/>
      <c r="I513" s="42"/>
      <c r="J513" s="43"/>
      <c r="K513" s="43"/>
      <c r="L513" s="44"/>
      <c r="M513" s="44"/>
      <c r="N513" s="45"/>
    </row>
    <row r="514" spans="1:14" ht="46.5" customHeight="1" x14ac:dyDescent="0.3">
      <c r="A514" s="23"/>
      <c r="B514" s="36">
        <f>IF(I514&lt;&gt;"",1+MAX(A$1:$B513),"")</f>
        <v>255</v>
      </c>
      <c r="C514" s="63" t="s">
        <v>654</v>
      </c>
      <c r="D514" s="60" t="s">
        <v>640</v>
      </c>
      <c r="E514" s="57" t="s">
        <v>655</v>
      </c>
      <c r="F514" s="78">
        <v>420</v>
      </c>
      <c r="G514" s="64">
        <v>0.1</v>
      </c>
      <c r="H514" s="78">
        <f>F514*(1+G514)</f>
        <v>462.00000000000006</v>
      </c>
      <c r="I514" s="65" t="s">
        <v>96</v>
      </c>
      <c r="J514" s="43">
        <v>2.75</v>
      </c>
      <c r="K514" s="43">
        <v>2.4</v>
      </c>
      <c r="L514" s="61">
        <f>IF(I514&lt;&gt;"",H514*J514,"")</f>
        <v>1270.5000000000002</v>
      </c>
      <c r="M514" s="61">
        <f>IF(I514&lt;&gt;"",H514*K514,"")</f>
        <v>1108.8000000000002</v>
      </c>
      <c r="N514" s="62">
        <f>IF(I514&lt;&gt;"",L514+M514,"")</f>
        <v>2379.3000000000002</v>
      </c>
    </row>
    <row r="515" spans="1:14" x14ac:dyDescent="0.3">
      <c r="A515" s="23"/>
      <c r="B515" s="36" t="str">
        <f>IF(I515&lt;&gt;"",1+MAX(A$1:$B514),"")</f>
        <v/>
      </c>
      <c r="C515" s="58"/>
      <c r="D515" s="58"/>
      <c r="E515" s="59"/>
      <c r="F515" s="39"/>
      <c r="G515" s="40"/>
      <c r="H515" s="41"/>
      <c r="I515" s="60"/>
      <c r="J515" s="43"/>
      <c r="K515" s="43"/>
      <c r="L515" s="61"/>
      <c r="M515" s="61"/>
      <c r="N515" s="62"/>
    </row>
    <row r="516" spans="1:14" x14ac:dyDescent="0.3">
      <c r="A516" s="23"/>
      <c r="B516" s="36" t="str">
        <f>IF(I516&lt;&gt;"",1+MAX(A$1:$B515),"")</f>
        <v/>
      </c>
      <c r="C516" s="66"/>
      <c r="D516" s="60"/>
      <c r="E516" s="67" t="s">
        <v>3</v>
      </c>
      <c r="F516" s="68"/>
      <c r="G516" s="68"/>
      <c r="H516" s="39"/>
      <c r="I516" s="68"/>
      <c r="J516" s="69"/>
      <c r="K516" s="69"/>
      <c r="L516" s="70">
        <f>SUM(L503:L515)</f>
        <v>11380.5</v>
      </c>
      <c r="M516" s="70">
        <f>SUM(M503:M515)</f>
        <v>11223.3</v>
      </c>
      <c r="N516" s="71">
        <f>SUM(N503:N515)</f>
        <v>22603.8</v>
      </c>
    </row>
    <row r="517" spans="1:14" ht="15" customHeight="1" x14ac:dyDescent="0.3">
      <c r="A517" s="23"/>
      <c r="B517" s="36" t="str">
        <f>IF(I517&lt;&gt;"",1+MAX(A$1:$B516),"")</f>
        <v/>
      </c>
      <c r="C517" s="72"/>
      <c r="D517" s="73" t="s">
        <v>656</v>
      </c>
      <c r="E517" s="74" t="s">
        <v>657</v>
      </c>
      <c r="F517" s="75"/>
      <c r="G517" s="75"/>
      <c r="H517" s="75"/>
      <c r="I517" s="75"/>
      <c r="J517" s="76"/>
      <c r="K517" s="76"/>
      <c r="L517" s="75"/>
      <c r="M517" s="75"/>
      <c r="N517" s="77"/>
    </row>
    <row r="518" spans="1:14" x14ac:dyDescent="0.3">
      <c r="A518" s="23"/>
      <c r="B518" s="36" t="str">
        <f>IF(I518&lt;&gt;"",1+MAX(A$1:$B517),"")</f>
        <v/>
      </c>
      <c r="C518" s="37"/>
      <c r="D518" s="38"/>
      <c r="E518" s="38" t="s">
        <v>591</v>
      </c>
      <c r="F518" s="39"/>
      <c r="G518" s="40"/>
      <c r="H518" s="41"/>
      <c r="I518" s="42"/>
      <c r="J518" s="43"/>
      <c r="K518" s="43"/>
      <c r="L518" s="44"/>
      <c r="M518" s="44"/>
      <c r="N518" s="45"/>
    </row>
    <row r="519" spans="1:14" ht="62.25" customHeight="1" x14ac:dyDescent="0.3">
      <c r="A519" s="23"/>
      <c r="B519" s="36">
        <f>IF(I519&lt;&gt;"",1+MAX(A$1:$B518),"")</f>
        <v>256</v>
      </c>
      <c r="C519" s="63" t="s">
        <v>658</v>
      </c>
      <c r="D519" s="60" t="s">
        <v>656</v>
      </c>
      <c r="E519" s="57" t="s">
        <v>659</v>
      </c>
      <c r="F519" s="78">
        <v>80</v>
      </c>
      <c r="G519" s="64">
        <v>0</v>
      </c>
      <c r="H519" s="79">
        <f>F519*(1+G519)</f>
        <v>80</v>
      </c>
      <c r="I519" s="65" t="s">
        <v>75</v>
      </c>
      <c r="J519" s="43">
        <v>9.5</v>
      </c>
      <c r="K519" s="43">
        <v>12.5</v>
      </c>
      <c r="L519" s="61">
        <f>IF(I519&lt;&gt;"",H519*J519,"")</f>
        <v>760</v>
      </c>
      <c r="M519" s="61">
        <f>IF(I519&lt;&gt;"",H519*K519,"")</f>
        <v>1000</v>
      </c>
      <c r="N519" s="62">
        <f>IF(I519&lt;&gt;"",L519+M519,"")</f>
        <v>1760</v>
      </c>
    </row>
    <row r="520" spans="1:14" ht="46.5" customHeight="1" x14ac:dyDescent="0.3">
      <c r="A520" s="23"/>
      <c r="B520" s="36">
        <f>IF(I520&lt;&gt;"",1+MAX(A$1:$B519),"")</f>
        <v>257</v>
      </c>
      <c r="C520" s="63" t="s">
        <v>594</v>
      </c>
      <c r="D520" s="60" t="s">
        <v>656</v>
      </c>
      <c r="E520" s="57" t="s">
        <v>660</v>
      </c>
      <c r="F520" s="78">
        <v>13</v>
      </c>
      <c r="G520" s="64">
        <v>0</v>
      </c>
      <c r="H520" s="78">
        <f>F520*(1+G520)</f>
        <v>13</v>
      </c>
      <c r="I520" s="65" t="s">
        <v>78</v>
      </c>
      <c r="J520" s="43">
        <v>185</v>
      </c>
      <c r="K520" s="43">
        <v>245</v>
      </c>
      <c r="L520" s="61">
        <f>IF(I520&lt;&gt;"",H520*J520,"")</f>
        <v>2405</v>
      </c>
      <c r="M520" s="61">
        <f>IF(I520&lt;&gt;"",H520*K520,"")</f>
        <v>3185</v>
      </c>
      <c r="N520" s="62">
        <f>IF(I520&lt;&gt;"",L520+M520,"")</f>
        <v>5590</v>
      </c>
    </row>
    <row r="521" spans="1:14" ht="15" customHeight="1" x14ac:dyDescent="0.3">
      <c r="A521" s="23"/>
      <c r="B521" s="36">
        <f>IF(I521&lt;&gt;"",1+MAX(A$1:$B520),"")</f>
        <v>258</v>
      </c>
      <c r="C521" s="63" t="s">
        <v>661</v>
      </c>
      <c r="D521" s="60" t="s">
        <v>656</v>
      </c>
      <c r="E521" s="57" t="s">
        <v>662</v>
      </c>
      <c r="F521" s="78">
        <v>640</v>
      </c>
      <c r="G521" s="64">
        <v>0.05</v>
      </c>
      <c r="H521" s="80">
        <f>F521*(1+G521)</f>
        <v>672</v>
      </c>
      <c r="I521" s="65" t="s">
        <v>96</v>
      </c>
      <c r="J521" s="43">
        <v>0.55000000000000004</v>
      </c>
      <c r="K521" s="43">
        <v>0.85</v>
      </c>
      <c r="L521" s="61">
        <f>IF(I521&lt;&gt;"",H521*J521,"")</f>
        <v>369.6</v>
      </c>
      <c r="M521" s="61">
        <f>IF(I521&lt;&gt;"",H521*K521,"")</f>
        <v>571.19999999999993</v>
      </c>
      <c r="N521" s="62">
        <f>IF(I521&lt;&gt;"",L521+M521,"")</f>
        <v>940.8</v>
      </c>
    </row>
    <row r="522" spans="1:14" x14ac:dyDescent="0.3">
      <c r="A522" s="23"/>
      <c r="B522" s="36" t="str">
        <f>IF(I522&lt;&gt;"",1+MAX(A$1:$B521),"")</f>
        <v/>
      </c>
      <c r="C522" s="58"/>
      <c r="D522" s="58"/>
      <c r="E522" s="59"/>
      <c r="F522" s="39"/>
      <c r="G522" s="40"/>
      <c r="H522" s="41"/>
      <c r="I522" s="60"/>
      <c r="J522" s="43"/>
      <c r="K522" s="43"/>
      <c r="L522" s="61"/>
      <c r="M522" s="61"/>
      <c r="N522" s="62"/>
    </row>
    <row r="523" spans="1:14" x14ac:dyDescent="0.3">
      <c r="A523" s="23"/>
      <c r="B523" s="36" t="str">
        <f>IF(I523&lt;&gt;"",1+MAX(A$1:$B522),"")</f>
        <v/>
      </c>
      <c r="C523" s="37"/>
      <c r="D523" s="38"/>
      <c r="E523" s="38" t="s">
        <v>598</v>
      </c>
      <c r="F523" s="39"/>
      <c r="G523" s="40"/>
      <c r="H523" s="41"/>
      <c r="I523" s="42"/>
      <c r="J523" s="43"/>
      <c r="K523" s="43"/>
      <c r="L523" s="44"/>
      <c r="M523" s="44"/>
      <c r="N523" s="45"/>
    </row>
    <row r="524" spans="1:14" ht="15" customHeight="1" x14ac:dyDescent="0.3">
      <c r="A524" s="23"/>
      <c r="B524" s="36">
        <f>IF(I524&lt;&gt;"",1+MAX(A$1:$B523),"")</f>
        <v>259</v>
      </c>
      <c r="C524" s="63" t="s">
        <v>663</v>
      </c>
      <c r="D524" s="60" t="s">
        <v>656</v>
      </c>
      <c r="E524" s="57" t="s">
        <v>664</v>
      </c>
      <c r="F524" s="78">
        <v>1</v>
      </c>
      <c r="G524" s="64">
        <v>0</v>
      </c>
      <c r="H524" s="79">
        <f>F524*(1+G524)</f>
        <v>1</v>
      </c>
      <c r="I524" s="65" t="s">
        <v>78</v>
      </c>
      <c r="J524" s="43">
        <v>250</v>
      </c>
      <c r="K524" s="43">
        <v>650</v>
      </c>
      <c r="L524" s="61">
        <f>IF(I524&lt;&gt;"",H524*J524,"")</f>
        <v>250</v>
      </c>
      <c r="M524" s="61">
        <f>IF(I524&lt;&gt;"",H524*K524,"")</f>
        <v>650</v>
      </c>
      <c r="N524" s="62">
        <f>IF(I524&lt;&gt;"",L524+M524,"")</f>
        <v>900</v>
      </c>
    </row>
    <row r="525" spans="1:14" ht="30.75" customHeight="1" x14ac:dyDescent="0.3">
      <c r="A525" s="23"/>
      <c r="B525" s="36">
        <f>IF(I525&lt;&gt;"",1+MAX(A$1:$B524),"")</f>
        <v>260</v>
      </c>
      <c r="C525" s="63" t="s">
        <v>665</v>
      </c>
      <c r="D525" s="60" t="s">
        <v>656</v>
      </c>
      <c r="E525" s="57" t="s">
        <v>666</v>
      </c>
      <c r="F525" s="78">
        <v>1</v>
      </c>
      <c r="G525" s="64">
        <v>0</v>
      </c>
      <c r="H525" s="79">
        <f>F525*(1+G525)</f>
        <v>1</v>
      </c>
      <c r="I525" s="65" t="s">
        <v>78</v>
      </c>
      <c r="J525" s="43">
        <v>200</v>
      </c>
      <c r="K525" s="43">
        <v>250</v>
      </c>
      <c r="L525" s="61">
        <f>IF(I525&lt;&gt;"",H525*J525,"")</f>
        <v>200</v>
      </c>
      <c r="M525" s="61">
        <f>IF(I525&lt;&gt;"",H525*K525,"")</f>
        <v>250</v>
      </c>
      <c r="N525" s="62">
        <f>IF(I525&lt;&gt;"",L525+M525,"")</f>
        <v>450</v>
      </c>
    </row>
    <row r="526" spans="1:14" x14ac:dyDescent="0.3">
      <c r="A526" s="23"/>
      <c r="B526" s="36" t="str">
        <f>IF(I526&lt;&gt;"",1+MAX(A$1:$B525),"")</f>
        <v/>
      </c>
      <c r="C526" s="58"/>
      <c r="D526" s="58"/>
      <c r="E526" s="59"/>
      <c r="F526" s="39"/>
      <c r="G526" s="40"/>
      <c r="H526" s="41"/>
      <c r="I526" s="60"/>
      <c r="J526" s="43"/>
      <c r="K526" s="43"/>
      <c r="L526" s="61"/>
      <c r="M526" s="61"/>
      <c r="N526" s="62"/>
    </row>
    <row r="527" spans="1:14" x14ac:dyDescent="0.3">
      <c r="A527" s="23"/>
      <c r="B527" s="36" t="str">
        <f>IF(I527&lt;&gt;"",1+MAX(A$1:$B526),"")</f>
        <v/>
      </c>
      <c r="C527" s="66"/>
      <c r="D527" s="60"/>
      <c r="E527" s="67" t="s">
        <v>3</v>
      </c>
      <c r="F527" s="68"/>
      <c r="G527" s="68"/>
      <c r="H527" s="39"/>
      <c r="I527" s="68"/>
      <c r="J527" s="69"/>
      <c r="K527" s="69"/>
      <c r="L527" s="70">
        <f>SUM(L518:L526)</f>
        <v>3984.6</v>
      </c>
      <c r="M527" s="70">
        <f>SUM(M518:M526)</f>
        <v>5656.2</v>
      </c>
      <c r="N527" s="71">
        <f>SUM(N518:N526)</f>
        <v>9640.7999999999993</v>
      </c>
    </row>
    <row r="528" spans="1:14" x14ac:dyDescent="0.3">
      <c r="A528" s="23"/>
      <c r="B528" s="36"/>
      <c r="C528" s="58"/>
      <c r="D528" s="58"/>
      <c r="E528" s="59"/>
      <c r="F528" s="39"/>
      <c r="G528" s="40"/>
      <c r="H528" s="41"/>
      <c r="I528" s="60"/>
      <c r="J528" s="43"/>
      <c r="K528" s="43"/>
      <c r="L528" s="61"/>
      <c r="M528" s="61"/>
      <c r="N528" s="62"/>
    </row>
    <row r="529" spans="1:14" x14ac:dyDescent="0.3">
      <c r="A529" s="23"/>
      <c r="B529" s="83"/>
      <c r="C529" s="84"/>
      <c r="D529" s="84"/>
      <c r="E529" s="85" t="s">
        <v>667</v>
      </c>
      <c r="F529" s="86"/>
      <c r="G529" s="86"/>
      <c r="H529" s="87"/>
      <c r="I529" s="88"/>
      <c r="J529" s="89"/>
      <c r="K529" s="89"/>
      <c r="L529" s="90">
        <f>SUM(L489:L527)/2</f>
        <v>30487.3</v>
      </c>
      <c r="M529" s="90">
        <f>SUM(M489:M527)/2</f>
        <v>33154.5</v>
      </c>
      <c r="N529" s="91">
        <f>SUM(N489:N527)/2</f>
        <v>63641.8</v>
      </c>
    </row>
    <row r="530" spans="1:14" x14ac:dyDescent="0.3">
      <c r="A530" s="23"/>
      <c r="B530" s="92"/>
      <c r="C530" s="93"/>
      <c r="D530" s="93"/>
      <c r="E530" s="94" t="s">
        <v>668</v>
      </c>
      <c r="F530" s="95"/>
      <c r="G530" s="94"/>
      <c r="H530" s="95"/>
      <c r="I530" s="93"/>
      <c r="J530" s="96">
        <f>SUM(J482:J486)</f>
        <v>0.5</v>
      </c>
      <c r="K530" s="96"/>
      <c r="L530" s="96"/>
      <c r="M530" s="96"/>
      <c r="N530" s="97">
        <f>N529*J530</f>
        <v>31820.9</v>
      </c>
    </row>
    <row r="531" spans="1:14" ht="16.2" thickBot="1" x14ac:dyDescent="0.35">
      <c r="A531" s="23"/>
      <c r="B531" s="98"/>
      <c r="C531" s="99"/>
      <c r="D531" s="100"/>
      <c r="E531" s="101" t="s">
        <v>669</v>
      </c>
      <c r="F531" s="102"/>
      <c r="G531" s="102"/>
      <c r="H531" s="103"/>
      <c r="I531" s="104"/>
      <c r="J531" s="105"/>
      <c r="K531" s="105"/>
      <c r="L531" s="105"/>
      <c r="M531" s="105"/>
      <c r="N531" s="106">
        <f>N529+N530</f>
        <v>95462.700000000012</v>
      </c>
    </row>
    <row r="532" spans="1:14" x14ac:dyDescent="0.3">
      <c r="A532" s="23"/>
      <c r="B532" s="23"/>
      <c r="C532" s="107"/>
      <c r="D532" s="107"/>
      <c r="E532" s="108" t="s">
        <v>670</v>
      </c>
      <c r="N532" s="109"/>
    </row>
    <row r="533" spans="1:14" ht="15" customHeight="1" x14ac:dyDescent="0.3">
      <c r="A533" s="23"/>
      <c r="B533" s="23"/>
      <c r="C533" s="107"/>
      <c r="D533" s="107"/>
      <c r="E533" s="110" t="s">
        <v>671</v>
      </c>
      <c r="N533" s="109"/>
    </row>
    <row r="534" spans="1:14" ht="46.5" customHeight="1" x14ac:dyDescent="0.3">
      <c r="A534" s="23"/>
      <c r="B534" s="23"/>
      <c r="C534" s="107"/>
      <c r="D534" s="107"/>
      <c r="E534" s="110" t="s">
        <v>672</v>
      </c>
      <c r="N534" s="109"/>
    </row>
    <row r="535" spans="1:14" ht="15" customHeight="1" x14ac:dyDescent="0.3">
      <c r="A535" s="23"/>
      <c r="B535" s="23"/>
      <c r="C535" s="107"/>
      <c r="D535" s="107"/>
      <c r="E535" s="110" t="s">
        <v>673</v>
      </c>
      <c r="N535" s="109"/>
    </row>
    <row r="536" spans="1:14" ht="30.75" customHeight="1" x14ac:dyDescent="0.3">
      <c r="A536" s="23"/>
      <c r="B536" s="23"/>
      <c r="C536" s="107"/>
      <c r="D536" s="107"/>
      <c r="E536" s="110" t="s">
        <v>674</v>
      </c>
      <c r="N536" s="109"/>
    </row>
    <row r="537" spans="1:14" ht="30.75" customHeight="1" x14ac:dyDescent="0.3">
      <c r="A537" s="23"/>
      <c r="B537" s="23"/>
      <c r="C537" s="107"/>
      <c r="D537" s="107"/>
      <c r="E537" s="110" t="s">
        <v>675</v>
      </c>
      <c r="N537" s="109"/>
    </row>
  </sheetData>
  <sheetProtection algorithmName="SHA-512" hashValue="4XWe++dbZ8iDLyFq7S5kYi8bRn8RGQc5Lrlk63npNkWXqMyIoQN29dM7EUodge1WpCvDMdqLE9ZunQwpFRWqkQ==" saltValue="aGSiv4BarYEEyzKoEfcelQ==" spinCount="100000" sheet="1" objects="1" scenarios="1"/>
  <mergeCells count="13">
    <mergeCell ref="B2:C7"/>
    <mergeCell ref="H2:L2"/>
    <mergeCell ref="M2:N2"/>
    <mergeCell ref="D3:D4"/>
    <mergeCell ref="E3:G4"/>
    <mergeCell ref="H3:L3"/>
    <mergeCell ref="M3:N3"/>
    <mergeCell ref="H4:L5"/>
    <mergeCell ref="M4:N5"/>
    <mergeCell ref="D5:D6"/>
    <mergeCell ref="E5:G6"/>
    <mergeCell ref="H6:L7"/>
    <mergeCell ref="M6:N7"/>
  </mergeCells>
  <pageMargins left="0.7" right="0.7" top="0.75" bottom="0.75" header="0.511811023622047" footer="0.511811023622047"/>
  <pageSetup scale="35" fitToHeight="0" orientation="portrait" horizontalDpi="300" verticalDpi="300" r:id="rId1"/>
  <drawing r:id="rId2"/>
  <picture r:id="rIdPEwm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opLeftCell="A3" zoomScale="167" zoomScaleNormal="100" workbookViewId="0"/>
  </sheetViews>
  <sheetFormatPr defaultColWidth="8.6640625" defaultRowHeight="14.4" x14ac:dyDescent="0.3"/>
  <cols>
    <col min="1" max="1" width="6" customWidth="1"/>
    <col min="2" max="2" width="140" customWidth="1"/>
  </cols>
  <sheetData>
    <row r="1" spans="1:2" ht="15.6" x14ac:dyDescent="0.3">
      <c r="A1" s="34" t="s">
        <v>676</v>
      </c>
      <c r="B1" s="33" t="s">
        <v>677</v>
      </c>
    </row>
    <row r="2" spans="1:2" ht="30.75" customHeight="1" x14ac:dyDescent="0.3">
      <c r="A2" s="65">
        <v>1</v>
      </c>
      <c r="B2" s="111" t="s">
        <v>678</v>
      </c>
    </row>
    <row r="3" spans="1:2" ht="15" customHeight="1" x14ac:dyDescent="0.3">
      <c r="A3" s="65">
        <v>2</v>
      </c>
      <c r="B3" s="111" t="s">
        <v>679</v>
      </c>
    </row>
    <row r="4" spans="1:2" ht="30.75" customHeight="1" x14ac:dyDescent="0.3">
      <c r="A4" s="65">
        <v>3</v>
      </c>
      <c r="B4" s="111" t="s">
        <v>680</v>
      </c>
    </row>
    <row r="5" spans="1:2" ht="30.75" customHeight="1" x14ac:dyDescent="0.3">
      <c r="A5" s="65">
        <v>4</v>
      </c>
      <c r="B5" s="111" t="s">
        <v>681</v>
      </c>
    </row>
    <row r="6" spans="1:2" ht="30.75" customHeight="1" x14ac:dyDescent="0.3">
      <c r="A6" s="65">
        <v>5</v>
      </c>
      <c r="B6" s="111" t="s">
        <v>682</v>
      </c>
    </row>
    <row r="7" spans="1:2" ht="30.75" customHeight="1" x14ac:dyDescent="0.3">
      <c r="A7" s="65">
        <v>6</v>
      </c>
      <c r="B7" s="111" t="s">
        <v>683</v>
      </c>
    </row>
    <row r="8" spans="1:2" ht="30.75" customHeight="1" x14ac:dyDescent="0.3">
      <c r="A8" s="65">
        <v>7</v>
      </c>
      <c r="B8" s="111" t="s">
        <v>684</v>
      </c>
    </row>
    <row r="9" spans="1:2" ht="15" customHeight="1" x14ac:dyDescent="0.3">
      <c r="A9" s="65">
        <v>8</v>
      </c>
      <c r="B9" s="111" t="s">
        <v>685</v>
      </c>
    </row>
    <row r="10" spans="1:2" ht="15" customHeight="1" x14ac:dyDescent="0.3">
      <c r="A10" s="65">
        <v>9</v>
      </c>
      <c r="B10" s="111" t="s">
        <v>686</v>
      </c>
    </row>
    <row r="11" spans="1:2" ht="30.75" customHeight="1" x14ac:dyDescent="0.3">
      <c r="A11" s="65">
        <v>10</v>
      </c>
      <c r="B11" s="111" t="s">
        <v>687</v>
      </c>
    </row>
    <row r="12" spans="1:2" ht="30.75" customHeight="1" x14ac:dyDescent="0.3">
      <c r="A12" s="65">
        <v>11</v>
      </c>
      <c r="B12" s="111" t="s">
        <v>688</v>
      </c>
    </row>
    <row r="13" spans="1:2" ht="15" customHeight="1" x14ac:dyDescent="0.3">
      <c r="A13" s="65">
        <v>12</v>
      </c>
      <c r="B13" s="111" t="s">
        <v>689</v>
      </c>
    </row>
    <row r="14" spans="1:2" ht="15" customHeight="1" x14ac:dyDescent="0.3">
      <c r="A14" s="65">
        <v>13</v>
      </c>
      <c r="B14" s="111" t="s">
        <v>690</v>
      </c>
    </row>
    <row r="15" spans="1:2" ht="46.5" customHeight="1" x14ac:dyDescent="0.3">
      <c r="A15" s="65">
        <v>14</v>
      </c>
      <c r="B15" s="111" t="s">
        <v>691</v>
      </c>
    </row>
    <row r="17" spans="2:2" ht="31.5" customHeight="1" x14ac:dyDescent="0.3">
      <c r="B17" s="112" t="s">
        <v>692</v>
      </c>
    </row>
  </sheetData>
  <sheetProtection algorithmName="SHA-512" hashValue="imbq6td9aWR3vpw5ak8+YE2N1FIheApO5KZHtDjX8pp4LbR5zpEk6fvoA7ujlq3ieathcOY716gGtq/kd8XKgw==" saltValue="mBP9Ug1X0yeC7fybPRftog==" spinCount="100000" sheet="1" objects="1" scenarios="1"/>
  <pageMargins left="0.75" right="0.75" top="1" bottom="1" header="0.511811023622047" footer="0.511811023622047"/>
  <pageSetup paperSize="9" orientation="portrait" horizontalDpi="300" verticalDpi="300"/>
  <picture r:id="rIdPEwm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ESTIMATE</vt:lpstr>
      <vt:lpstr>CLARIFICATIONS</vt:lpstr>
      <vt:lpstr>ESTIMATE!Print_Area</vt:lpstr>
      <vt:lpstr>ESTIMATE!Print_Titles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Abdul Wajid</dc:creator>
  <dc:description/>
  <cp:lastModifiedBy>m.s</cp:lastModifiedBy>
  <cp:revision>0</cp:revision>
  <cp:lastPrinted>2024-11-11T15:24:30Z</cp:lastPrinted>
  <dcterms:created xsi:type="dcterms:W3CDTF">2020-10-24T09:59:59Z</dcterms:created>
  <dcterms:modified xsi:type="dcterms:W3CDTF">2026-10-14T13:32:53Z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edDataId">
    <vt:lpwstr>{FB4E7FD5-28B7-4178-B6B6-5F540150CF8A}</vt:lpwstr>
  </property>
  <property fmtid="{D5CDD505-2E9C-101B-9397-08002B2CF9AE}" pid="3" name="PS9Connected">
    <vt:bool>true</vt:bool>
  </property>
  <property fmtid="{D5CDD505-2E9C-101B-9397-08002B2CF9AE}" pid="4" name="PlanSwiftJobGuid">
    <vt:lpwstr/>
  </property>
  <property fmtid="{D5CDD505-2E9C-101B-9397-08002B2CF9AE}" pid="5" name="PlanSwiftJobName">
    <vt:lpwstr/>
  </property>
</Properties>
</file>