
<file path=[Content_Types].xml><?xml version="1.0" encoding="utf-8"?>
<Types xmlns="http://schemas.openxmlformats.org/package/2006/content-types">
  <Default Extension="jpeg" ContentType="image/jpeg"/>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fileSharing readOnlyRecommended="1" userName="Prime Estimation" algorithmName="SHA-512" hashValue="htB8SdGqASeVuUyYLhedoBkYQecA5C0VL+PcgKIU1htZKbsi779lliD3htEnrmCUs8033dvasN9pJalGxqxLTw==" saltValue="O/VvJ6iX2hBM0ikkT6TAQA==" spinCount="100000"/>
  <workbookPr/>
  <workbookProtection workbookAlgorithmName="SHA-512" workbookHashValue="Njas+OZWq8Pmf8CEnKI1iZxzRDxV7Cfl1EFEjRTln80AXoJu03gKsbIbxRSJzcHrWdE5Ed9TDzT89hW9yMu/GQ==" workbookSaltValue="5NfNYY/vIk/JMIA/E1164Q==" workbookSpinCount="100000" lockStructure="1"/>
  <bookViews>
    <workbookView xWindow="0" yWindow="0" windowWidth="14376" windowHeight="4068"/>
  </bookViews>
  <sheets>
    <sheet name="ESTIMATE" sheetId="1" r:id="rId1"/>
  </sheets>
  <externalReferences>
    <externalReference r:id="rId2"/>
  </externalReferences>
  <definedNames>
    <definedName name="_SFA">'[1]Bid Comparison '!$C$2</definedName>
    <definedName name="_SFB">'[1]Bid Comparison '!$E$2</definedName>
    <definedName name="_SFC">'[1]Bid Comparison '!$G$2</definedName>
    <definedName name="_SFD">'[1]Bid Comparison '!$I$2</definedName>
    <definedName name="_SFE">'[1]Bid Comparison '!$K$2</definedName>
    <definedName name="_xlnm.Print_Area" localSheetId="0">ESTIMATE!$A$1:$N$237</definedName>
    <definedName name="_xlnm.Print_Titles" localSheetId="0">ESTIMATE!$8:$8</definedName>
    <definedName name="PSF">'[1]2025 Fit Out Costs'!$C$14</definedName>
    <definedName name="SFA">'[1]Bid Comparison (New)'!$E$2</definedName>
    <definedName name="SFB">'[1]Bid Comparison (New)'!$G$2</definedName>
    <definedName name="SFC">'[1]Bid Comparison (New)'!$I$2</definedName>
    <definedName name="SFD">'[1]Bid Comparison (New)'!$K$2</definedName>
    <definedName name="SFE">'[1]Bid Comparison (New)'!$M$2</definedName>
  </definedNames>
  <calcPr calcId="144525"/>
</workbook>
</file>

<file path=xl/calcChain.xml><?xml version="1.0" encoding="utf-8"?>
<calcChain xmlns="http://schemas.openxmlformats.org/spreadsheetml/2006/main">
  <c r="B49" i="1" l="1"/>
  <c r="B50" i="1"/>
  <c r="B51" i="1"/>
  <c r="B52" i="1"/>
  <c r="B54" i="1"/>
  <c r="B55" i="1"/>
  <c r="B56" i="1"/>
  <c r="B60" i="1"/>
  <c r="B61" i="1"/>
  <c r="B64" i="1"/>
  <c r="B65" i="1"/>
  <c r="B68" i="1"/>
  <c r="B69" i="1"/>
  <c r="B70" i="1"/>
  <c r="B71" i="1"/>
  <c r="B77" i="1"/>
  <c r="B78" i="1"/>
  <c r="B83" i="1"/>
  <c r="B84" i="1"/>
  <c r="B86" i="1"/>
  <c r="B87" i="1"/>
  <c r="B88" i="1"/>
  <c r="B89" i="1"/>
  <c r="B90" i="1"/>
  <c r="B95" i="1"/>
  <c r="B96" i="1"/>
  <c r="B101" i="1"/>
  <c r="B102" i="1"/>
  <c r="B107" i="1"/>
  <c r="B108" i="1"/>
  <c r="B113" i="1"/>
  <c r="B114" i="1"/>
  <c r="B119" i="1"/>
  <c r="B120" i="1"/>
  <c r="B123" i="1"/>
  <c r="B124" i="1"/>
  <c r="B127" i="1"/>
  <c r="B128" i="1"/>
  <c r="B132" i="1"/>
  <c r="B133" i="1"/>
  <c r="B137" i="1"/>
  <c r="B138" i="1"/>
  <c r="B142" i="1"/>
  <c r="B143" i="1"/>
  <c r="B151" i="1"/>
  <c r="B152" i="1"/>
  <c r="B153" i="1"/>
  <c r="B154" i="1"/>
  <c r="B163" i="1"/>
  <c r="B164" i="1"/>
  <c r="B167" i="1"/>
  <c r="B168" i="1"/>
  <c r="B169" i="1"/>
  <c r="B170" i="1"/>
  <c r="B183" i="1"/>
  <c r="B184" i="1"/>
  <c r="B188" i="1"/>
  <c r="B189" i="1"/>
  <c r="B197" i="1"/>
  <c r="B198" i="1"/>
  <c r="B199" i="1"/>
  <c r="B200" i="1"/>
  <c r="B211" i="1"/>
  <c r="B212" i="1"/>
  <c r="B216" i="1"/>
  <c r="B217" i="1"/>
  <c r="H53" i="1" l="1"/>
  <c r="M53" i="1" s="1"/>
  <c r="H74" i="1"/>
  <c r="M74" i="1" s="1"/>
  <c r="H48" i="1"/>
  <c r="L48" i="1" s="1"/>
  <c r="M48" i="1" l="1"/>
  <c r="N48" i="1"/>
  <c r="L74" i="1"/>
  <c r="N74" i="1" s="1"/>
  <c r="M54" i="1"/>
  <c r="L53" i="1"/>
  <c r="B17" i="1"/>
  <c r="B18" i="1"/>
  <c r="B19" i="1"/>
  <c r="B20" i="1"/>
  <c r="B36" i="1"/>
  <c r="B37" i="1"/>
  <c r="B38" i="1"/>
  <c r="B39" i="1"/>
  <c r="B40" i="1"/>
  <c r="B43" i="1"/>
  <c r="B44" i="1"/>
  <c r="H219" i="1"/>
  <c r="M219" i="1" s="1"/>
  <c r="L219" i="1"/>
  <c r="N219" i="1" s="1"/>
  <c r="H220" i="1"/>
  <c r="M220" i="1" s="1"/>
  <c r="L220" i="1"/>
  <c r="H221" i="1"/>
  <c r="M221" i="1" s="1"/>
  <c r="H222" i="1"/>
  <c r="L222" i="1" s="1"/>
  <c r="H196" i="1"/>
  <c r="M196" i="1" s="1"/>
  <c r="H195" i="1"/>
  <c r="L195" i="1" s="1"/>
  <c r="H194" i="1"/>
  <c r="L194" i="1" s="1"/>
  <c r="H193" i="1"/>
  <c r="M193" i="1" s="1"/>
  <c r="H192" i="1"/>
  <c r="M192" i="1" s="1"/>
  <c r="H191" i="1"/>
  <c r="L191" i="1" s="1"/>
  <c r="H190" i="1"/>
  <c r="L190" i="1" s="1"/>
  <c r="H187" i="1"/>
  <c r="M187" i="1" s="1"/>
  <c r="H186" i="1"/>
  <c r="M186" i="1" s="1"/>
  <c r="H185" i="1"/>
  <c r="L185" i="1" s="1"/>
  <c r="H182" i="1"/>
  <c r="L182" i="1" s="1"/>
  <c r="H181" i="1"/>
  <c r="M181" i="1" s="1"/>
  <c r="H180" i="1"/>
  <c r="M180" i="1" s="1"/>
  <c r="H179" i="1"/>
  <c r="M179" i="1" s="1"/>
  <c r="H178" i="1"/>
  <c r="L178" i="1" s="1"/>
  <c r="H177" i="1"/>
  <c r="M177" i="1" s="1"/>
  <c r="H176" i="1"/>
  <c r="M176" i="1" s="1"/>
  <c r="H175" i="1"/>
  <c r="L175" i="1" s="1"/>
  <c r="H174" i="1"/>
  <c r="L174" i="1" s="1"/>
  <c r="H173" i="1"/>
  <c r="M173" i="1" s="1"/>
  <c r="H172" i="1"/>
  <c r="M172" i="1" s="1"/>
  <c r="H171" i="1"/>
  <c r="L171" i="1" s="1"/>
  <c r="H149" i="1"/>
  <c r="M149" i="1" s="1"/>
  <c r="H148" i="1"/>
  <c r="M148" i="1" s="1"/>
  <c r="H145" i="1"/>
  <c r="M145" i="1" s="1"/>
  <c r="H144" i="1"/>
  <c r="M144" i="1" s="1"/>
  <c r="H140" i="1"/>
  <c r="L140" i="1" s="1"/>
  <c r="H141" i="1"/>
  <c r="L141" i="1" s="1"/>
  <c r="H130" i="1"/>
  <c r="L130" i="1" s="1"/>
  <c r="H131" i="1"/>
  <c r="L131" i="1" s="1"/>
  <c r="H126" i="1"/>
  <c r="M126" i="1" s="1"/>
  <c r="H125" i="1"/>
  <c r="L125" i="1" s="1"/>
  <c r="H122" i="1"/>
  <c r="M122" i="1" s="1"/>
  <c r="H121" i="1"/>
  <c r="M121" i="1" s="1"/>
  <c r="H116" i="1"/>
  <c r="L116" i="1" s="1"/>
  <c r="H117" i="1"/>
  <c r="L117" i="1" s="1"/>
  <c r="H118" i="1"/>
  <c r="M118" i="1" s="1"/>
  <c r="H135" i="1"/>
  <c r="L135" i="1" s="1"/>
  <c r="H136" i="1"/>
  <c r="L136" i="1" s="1"/>
  <c r="F110" i="1"/>
  <c r="H110" i="1" s="1"/>
  <c r="F109" i="1"/>
  <c r="H109" i="1" s="1"/>
  <c r="F106" i="1"/>
  <c r="H106" i="1" s="1"/>
  <c r="F105" i="1"/>
  <c r="H105" i="1" s="1"/>
  <c r="F104" i="1"/>
  <c r="H104" i="1" s="1"/>
  <c r="M104" i="1" s="1"/>
  <c r="F103" i="1"/>
  <c r="H103" i="1" s="1"/>
  <c r="F112" i="1"/>
  <c r="H112" i="1" s="1"/>
  <c r="F111" i="1"/>
  <c r="H111" i="1" s="1"/>
  <c r="F98" i="1"/>
  <c r="F97" i="1"/>
  <c r="F91" i="1"/>
  <c r="H91" i="1" s="1"/>
  <c r="F100" i="1"/>
  <c r="F99" i="1"/>
  <c r="F94" i="1"/>
  <c r="H94" i="1" s="1"/>
  <c r="L94" i="1" s="1"/>
  <c r="F93" i="1"/>
  <c r="H93" i="1" s="1"/>
  <c r="F92" i="1"/>
  <c r="H92" i="1" s="1"/>
  <c r="M92" i="1" s="1"/>
  <c r="H73" i="1"/>
  <c r="M73" i="1" s="1"/>
  <c r="H75" i="1"/>
  <c r="L75" i="1" s="1"/>
  <c r="H76" i="1"/>
  <c r="M76" i="1" s="1"/>
  <c r="H63" i="1"/>
  <c r="M63" i="1" s="1"/>
  <c r="H67" i="1"/>
  <c r="L67" i="1" s="1"/>
  <c r="H66" i="1"/>
  <c r="M66" i="1" s="1"/>
  <c r="H62" i="1"/>
  <c r="M62" i="1" s="1"/>
  <c r="H59" i="1"/>
  <c r="M59" i="1" s="1"/>
  <c r="H58" i="1"/>
  <c r="L58" i="1" s="1"/>
  <c r="H57" i="1"/>
  <c r="M57" i="1" s="1"/>
  <c r="H47" i="1"/>
  <c r="M47" i="1" s="1"/>
  <c r="H46" i="1"/>
  <c r="M46" i="1" s="1"/>
  <c r="H45" i="1"/>
  <c r="M45" i="1" s="1"/>
  <c r="H42" i="1"/>
  <c r="M42" i="1" s="1"/>
  <c r="H41" i="1"/>
  <c r="M41" i="1" s="1"/>
  <c r="H22" i="1"/>
  <c r="M22" i="1" s="1"/>
  <c r="H23" i="1"/>
  <c r="L23" i="1" s="1"/>
  <c r="H24" i="1"/>
  <c r="M24" i="1" s="1"/>
  <c r="H25" i="1"/>
  <c r="L25" i="1" s="1"/>
  <c r="H26" i="1"/>
  <c r="M26" i="1" s="1"/>
  <c r="H27" i="1"/>
  <c r="L27" i="1" s="1"/>
  <c r="H28" i="1"/>
  <c r="M28" i="1" s="1"/>
  <c r="H29" i="1"/>
  <c r="L29" i="1" s="1"/>
  <c r="H30" i="1"/>
  <c r="L30" i="1" s="1"/>
  <c r="H31" i="1"/>
  <c r="L31" i="1" s="1"/>
  <c r="H32" i="1"/>
  <c r="L32" i="1" s="1"/>
  <c r="H33" i="1"/>
  <c r="M33" i="1" s="1"/>
  <c r="H34" i="1"/>
  <c r="L34" i="1" s="1"/>
  <c r="H35" i="1"/>
  <c r="L35" i="1" s="1"/>
  <c r="M50" i="1" l="1"/>
  <c r="N220" i="1"/>
  <c r="M190" i="1"/>
  <c r="L172" i="1"/>
  <c r="L54" i="1"/>
  <c r="N53" i="1"/>
  <c r="L221" i="1"/>
  <c r="N221" i="1" s="1"/>
  <c r="M222" i="1"/>
  <c r="N222" i="1" s="1"/>
  <c r="L196" i="1"/>
  <c r="N196" i="1" s="1"/>
  <c r="M178" i="1"/>
  <c r="N178" i="1" s="1"/>
  <c r="M191" i="1"/>
  <c r="N191" i="1" s="1"/>
  <c r="L176" i="1"/>
  <c r="N176" i="1" s="1"/>
  <c r="L186" i="1"/>
  <c r="N186" i="1" s="1"/>
  <c r="N190" i="1"/>
  <c r="L144" i="1"/>
  <c r="N144" i="1" s="1"/>
  <c r="M182" i="1"/>
  <c r="N182" i="1" s="1"/>
  <c r="L180" i="1"/>
  <c r="N180" i="1" s="1"/>
  <c r="L179" i="1"/>
  <c r="N179" i="1" s="1"/>
  <c r="M195" i="1"/>
  <c r="N195" i="1" s="1"/>
  <c r="M171" i="1"/>
  <c r="M175" i="1"/>
  <c r="N175" i="1" s="1"/>
  <c r="M185" i="1"/>
  <c r="N185" i="1" s="1"/>
  <c r="L192" i="1"/>
  <c r="N192" i="1" s="1"/>
  <c r="M194" i="1"/>
  <c r="N194" i="1" s="1"/>
  <c r="M174" i="1"/>
  <c r="N174" i="1" s="1"/>
  <c r="L173" i="1"/>
  <c r="N173" i="1" s="1"/>
  <c r="L177" i="1"/>
  <c r="N177" i="1" s="1"/>
  <c r="L181" i="1"/>
  <c r="N181" i="1" s="1"/>
  <c r="L187" i="1"/>
  <c r="N187" i="1" s="1"/>
  <c r="L193" i="1"/>
  <c r="N193" i="1" s="1"/>
  <c r="M140" i="1"/>
  <c r="N140" i="1" s="1"/>
  <c r="M141" i="1"/>
  <c r="N141" i="1" s="1"/>
  <c r="L149" i="1"/>
  <c r="N149" i="1" s="1"/>
  <c r="L148" i="1"/>
  <c r="N148" i="1" s="1"/>
  <c r="L145" i="1"/>
  <c r="N145" i="1" s="1"/>
  <c r="M131" i="1"/>
  <c r="N131" i="1" s="1"/>
  <c r="M130" i="1"/>
  <c r="N130" i="1" s="1"/>
  <c r="M125" i="1"/>
  <c r="N125" i="1" s="1"/>
  <c r="L118" i="1"/>
  <c r="N118" i="1" s="1"/>
  <c r="L126" i="1"/>
  <c r="N126" i="1" s="1"/>
  <c r="M117" i="1"/>
  <c r="N117" i="1" s="1"/>
  <c r="M116" i="1"/>
  <c r="N116" i="1" s="1"/>
  <c r="L121" i="1"/>
  <c r="N121" i="1" s="1"/>
  <c r="L122" i="1"/>
  <c r="N122" i="1" s="1"/>
  <c r="L33" i="1"/>
  <c r="N33" i="1" s="1"/>
  <c r="M136" i="1"/>
  <c r="N136" i="1" s="1"/>
  <c r="M135" i="1"/>
  <c r="N135" i="1" s="1"/>
  <c r="L104" i="1"/>
  <c r="L106" i="1"/>
  <c r="M106" i="1"/>
  <c r="M105" i="1"/>
  <c r="L105" i="1"/>
  <c r="M103" i="1"/>
  <c r="L103" i="1"/>
  <c r="M109" i="1"/>
  <c r="L109" i="1"/>
  <c r="M110" i="1"/>
  <c r="L110" i="1"/>
  <c r="M111" i="1"/>
  <c r="L111" i="1"/>
  <c r="M112" i="1"/>
  <c r="L112" i="1"/>
  <c r="L73" i="1"/>
  <c r="N73" i="1" s="1"/>
  <c r="L93" i="1"/>
  <c r="M93" i="1"/>
  <c r="L91" i="1"/>
  <c r="M91" i="1"/>
  <c r="L92" i="1"/>
  <c r="N92" i="1" s="1"/>
  <c r="M94" i="1"/>
  <c r="N94" i="1" s="1"/>
  <c r="M58" i="1"/>
  <c r="L66" i="1"/>
  <c r="N66" i="1" s="1"/>
  <c r="M75" i="1"/>
  <c r="N75" i="1" s="1"/>
  <c r="M35" i="1"/>
  <c r="N35" i="1" s="1"/>
  <c r="L76" i="1"/>
  <c r="N76" i="1" s="1"/>
  <c r="M67" i="1"/>
  <c r="N67" i="1" s="1"/>
  <c r="L62" i="1"/>
  <c r="N62" i="1" s="1"/>
  <c r="L57" i="1"/>
  <c r="L59" i="1"/>
  <c r="N59" i="1" s="1"/>
  <c r="L63" i="1"/>
  <c r="N63" i="1" s="1"/>
  <c r="L22" i="1"/>
  <c r="N22" i="1" s="1"/>
  <c r="M27" i="1"/>
  <c r="N27" i="1" s="1"/>
  <c r="L26" i="1"/>
  <c r="N26" i="1" s="1"/>
  <c r="M23" i="1"/>
  <c r="N23" i="1" s="1"/>
  <c r="L45" i="1"/>
  <c r="N45" i="1" s="1"/>
  <c r="L46" i="1"/>
  <c r="N46" i="1" s="1"/>
  <c r="L47" i="1"/>
  <c r="N47" i="1" s="1"/>
  <c r="L41" i="1"/>
  <c r="L42" i="1"/>
  <c r="N42" i="1" s="1"/>
  <c r="M31" i="1"/>
  <c r="N31" i="1" s="1"/>
  <c r="L28" i="1"/>
  <c r="N28" i="1" s="1"/>
  <c r="M32" i="1"/>
  <c r="N32" i="1" s="1"/>
  <c r="M30" i="1"/>
  <c r="N30" i="1" s="1"/>
  <c r="L24" i="1"/>
  <c r="N24" i="1" s="1"/>
  <c r="M34" i="1"/>
  <c r="N34" i="1" s="1"/>
  <c r="M29" i="1"/>
  <c r="N29" i="1" s="1"/>
  <c r="M25" i="1"/>
  <c r="N25" i="1" s="1"/>
  <c r="B223" i="1"/>
  <c r="B224" i="1"/>
  <c r="L198" i="1" l="1"/>
  <c r="L50" i="1"/>
  <c r="N58" i="1"/>
  <c r="N57" i="1"/>
  <c r="N172" i="1"/>
  <c r="N171" i="1"/>
  <c r="M198" i="1"/>
  <c r="N54" i="1"/>
  <c r="N104" i="1"/>
  <c r="N105" i="1"/>
  <c r="N103" i="1"/>
  <c r="N110" i="1"/>
  <c r="N106" i="1"/>
  <c r="N93" i="1"/>
  <c r="N111" i="1"/>
  <c r="N109" i="1"/>
  <c r="N112" i="1"/>
  <c r="N91" i="1"/>
  <c r="N41" i="1"/>
  <c r="N50" i="1" s="1"/>
  <c r="B225" i="1"/>
  <c r="N198" i="1" l="1"/>
  <c r="H85" i="1"/>
  <c r="L85" i="1" s="1"/>
  <c r="H80" i="1"/>
  <c r="L80" i="1" s="1"/>
  <c r="H81" i="1"/>
  <c r="M81" i="1" s="1"/>
  <c r="H82" i="1"/>
  <c r="M82" i="1" s="1"/>
  <c r="H147" i="1"/>
  <c r="M147" i="1" s="1"/>
  <c r="H146" i="1"/>
  <c r="M146" i="1" s="1"/>
  <c r="H139" i="1"/>
  <c r="M139" i="1" s="1"/>
  <c r="H100" i="1"/>
  <c r="M100" i="1" s="1"/>
  <c r="H99" i="1"/>
  <c r="M99" i="1" s="1"/>
  <c r="H98" i="1"/>
  <c r="M98" i="1" s="1"/>
  <c r="H97" i="1"/>
  <c r="L97" i="1" s="1"/>
  <c r="M85" i="1" l="1"/>
  <c r="N85" i="1" s="1"/>
  <c r="M80" i="1"/>
  <c r="N80" i="1" s="1"/>
  <c r="L82" i="1"/>
  <c r="N82" i="1" s="1"/>
  <c r="L81" i="1"/>
  <c r="N81" i="1" s="1"/>
  <c r="L139" i="1"/>
  <c r="N139" i="1" s="1"/>
  <c r="L146" i="1"/>
  <c r="N146" i="1" s="1"/>
  <c r="L147" i="1"/>
  <c r="N147" i="1" s="1"/>
  <c r="L100" i="1"/>
  <c r="N100" i="1" s="1"/>
  <c r="M97" i="1"/>
  <c r="N97" i="1" s="1"/>
  <c r="L99" i="1"/>
  <c r="N99" i="1" s="1"/>
  <c r="L98" i="1"/>
  <c r="N98" i="1" s="1"/>
  <c r="H215" i="1" l="1"/>
  <c r="H214" i="1"/>
  <c r="H16" i="1"/>
  <c r="N78" i="1"/>
  <c r="M78" i="1"/>
  <c r="L78" i="1"/>
  <c r="N17" i="1"/>
  <c r="M17" i="1"/>
  <c r="L17" i="1"/>
  <c r="B226" i="1"/>
  <c r="N223" i="1"/>
  <c r="M223" i="1"/>
  <c r="L223" i="1"/>
  <c r="N217" i="1"/>
  <c r="M217" i="1"/>
  <c r="L217" i="1"/>
  <c r="N212" i="1"/>
  <c r="M212" i="1"/>
  <c r="L212" i="1"/>
  <c r="N200" i="1"/>
  <c r="M200" i="1"/>
  <c r="L200" i="1"/>
  <c r="N167" i="1"/>
  <c r="M167" i="1"/>
  <c r="L167" i="1"/>
  <c r="N164" i="1"/>
  <c r="M164" i="1"/>
  <c r="L164" i="1"/>
  <c r="N154" i="1"/>
  <c r="M154" i="1"/>
  <c r="L154" i="1"/>
  <c r="N151" i="1"/>
  <c r="M151" i="1"/>
  <c r="L151" i="1"/>
  <c r="N143" i="1"/>
  <c r="M143" i="1"/>
  <c r="L143" i="1"/>
  <c r="N138" i="1"/>
  <c r="M138" i="1"/>
  <c r="L138" i="1"/>
  <c r="N133" i="1"/>
  <c r="M133" i="1"/>
  <c r="L133" i="1"/>
  <c r="N114" i="1"/>
  <c r="M114" i="1"/>
  <c r="L114" i="1"/>
  <c r="N89" i="1"/>
  <c r="M89" i="1"/>
  <c r="L89" i="1"/>
  <c r="N86" i="1"/>
  <c r="M86" i="1"/>
  <c r="L86" i="1"/>
  <c r="N71" i="1"/>
  <c r="M71" i="1"/>
  <c r="L71" i="1"/>
  <c r="N68" i="1"/>
  <c r="N69" i="1" s="1"/>
  <c r="M68" i="1"/>
  <c r="M69" i="1" s="1"/>
  <c r="L68" i="1"/>
  <c r="L69" i="1" s="1"/>
  <c r="L36" i="1"/>
  <c r="M36" i="1"/>
  <c r="N36" i="1"/>
  <c r="H166" i="1"/>
  <c r="H134" i="1"/>
  <c r="H129" i="1"/>
  <c r="H79" i="1"/>
  <c r="H21" i="1"/>
  <c r="H115" i="1"/>
  <c r="H72" i="1"/>
  <c r="H165" i="1"/>
  <c r="H162" i="1"/>
  <c r="H161" i="1"/>
  <c r="H160" i="1"/>
  <c r="H159" i="1"/>
  <c r="H158" i="1"/>
  <c r="H157" i="1"/>
  <c r="H156" i="1"/>
  <c r="H155" i="1"/>
  <c r="B232" i="1"/>
  <c r="B231" i="1"/>
  <c r="B230" i="1"/>
  <c r="B229" i="1"/>
  <c r="B228" i="1"/>
  <c r="B227" i="1"/>
  <c r="H218" i="1"/>
  <c r="H213" i="1"/>
  <c r="H210" i="1"/>
  <c r="H209" i="1"/>
  <c r="H208" i="1"/>
  <c r="H207" i="1"/>
  <c r="H206" i="1"/>
  <c r="H205" i="1"/>
  <c r="H204" i="1"/>
  <c r="H203" i="1"/>
  <c r="H202" i="1"/>
  <c r="H201" i="1"/>
  <c r="H150" i="1"/>
  <c r="H15" i="1"/>
  <c r="H14" i="1"/>
  <c r="H13" i="1"/>
  <c r="H12" i="1"/>
  <c r="H11" i="1"/>
  <c r="H10" i="1"/>
  <c r="B10" i="1"/>
  <c r="M16" i="1" l="1"/>
  <c r="L16" i="1"/>
  <c r="B11" i="1"/>
  <c r="L166" i="1"/>
  <c r="M166" i="1"/>
  <c r="L134" i="1"/>
  <c r="M134" i="1"/>
  <c r="M129" i="1"/>
  <c r="L129" i="1"/>
  <c r="M79" i="1"/>
  <c r="L79" i="1"/>
  <c r="L21" i="1"/>
  <c r="L37" i="1" s="1"/>
  <c r="M21" i="1"/>
  <c r="M37" i="1" s="1"/>
  <c r="L115" i="1"/>
  <c r="M115" i="1"/>
  <c r="M72" i="1"/>
  <c r="L72" i="1"/>
  <c r="M165" i="1"/>
  <c r="L165" i="1"/>
  <c r="L162" i="1"/>
  <c r="M162" i="1"/>
  <c r="L161" i="1"/>
  <c r="M161" i="1"/>
  <c r="M160" i="1"/>
  <c r="L160" i="1"/>
  <c r="M159" i="1"/>
  <c r="L159" i="1"/>
  <c r="L158" i="1"/>
  <c r="M158" i="1"/>
  <c r="L157" i="1"/>
  <c r="M157" i="1"/>
  <c r="M156" i="1"/>
  <c r="L156" i="1"/>
  <c r="M155" i="1"/>
  <c r="L155" i="1"/>
  <c r="L218" i="1"/>
  <c r="M218" i="1"/>
  <c r="L215" i="1"/>
  <c r="M215" i="1"/>
  <c r="L214" i="1"/>
  <c r="M214" i="1"/>
  <c r="M213" i="1"/>
  <c r="L213" i="1"/>
  <c r="L210" i="1"/>
  <c r="M210" i="1"/>
  <c r="M209" i="1"/>
  <c r="L209" i="1"/>
  <c r="M208" i="1"/>
  <c r="L208" i="1"/>
  <c r="M207" i="1"/>
  <c r="L207" i="1"/>
  <c r="L206" i="1"/>
  <c r="M206" i="1"/>
  <c r="L205" i="1"/>
  <c r="M205" i="1"/>
  <c r="L204" i="1"/>
  <c r="M204" i="1"/>
  <c r="M203" i="1"/>
  <c r="L203" i="1"/>
  <c r="M202" i="1"/>
  <c r="L202" i="1"/>
  <c r="M201" i="1"/>
  <c r="L201" i="1"/>
  <c r="M150" i="1"/>
  <c r="L150" i="1"/>
  <c r="M15" i="1"/>
  <c r="L15" i="1"/>
  <c r="L14" i="1"/>
  <c r="M14" i="1"/>
  <c r="L13" i="1"/>
  <c r="M13" i="1"/>
  <c r="M12" i="1"/>
  <c r="L12" i="1"/>
  <c r="L11" i="1"/>
  <c r="M11" i="1"/>
  <c r="L10" i="1"/>
  <c r="M10" i="1"/>
  <c r="M168" i="1" l="1"/>
  <c r="L87" i="1"/>
  <c r="L168" i="1"/>
  <c r="L224" i="1"/>
  <c r="M87" i="1"/>
  <c r="M152" i="1"/>
  <c r="L152" i="1"/>
  <c r="L18" i="1"/>
  <c r="L226" i="1" s="1"/>
  <c r="M224" i="1"/>
  <c r="M18" i="1"/>
  <c r="N15" i="1"/>
  <c r="N11" i="1"/>
  <c r="N12" i="1"/>
  <c r="N209" i="1"/>
  <c r="N79" i="1"/>
  <c r="N160" i="1"/>
  <c r="N16" i="1"/>
  <c r="N72" i="1"/>
  <c r="N156" i="1"/>
  <c r="N208" i="1"/>
  <c r="B12" i="1"/>
  <c r="N159" i="1"/>
  <c r="N207" i="1"/>
  <c r="N202" i="1"/>
  <c r="N165" i="1"/>
  <c r="N203" i="1"/>
  <c r="N129" i="1"/>
  <c r="N155" i="1"/>
  <c r="N150" i="1"/>
  <c r="N21" i="1"/>
  <c r="N37" i="1" s="1"/>
  <c r="N201" i="1"/>
  <c r="N213" i="1"/>
  <c r="N161" i="1"/>
  <c r="N158" i="1"/>
  <c r="N204" i="1"/>
  <c r="N10" i="1"/>
  <c r="N218" i="1"/>
  <c r="N166" i="1"/>
  <c r="N134" i="1"/>
  <c r="N115" i="1"/>
  <c r="N157" i="1"/>
  <c r="N162" i="1"/>
  <c r="N215" i="1"/>
  <c r="N214" i="1"/>
  <c r="N210" i="1"/>
  <c r="N206" i="1"/>
  <c r="N205" i="1"/>
  <c r="N13" i="1"/>
  <c r="N14" i="1"/>
  <c r="N152" i="1" l="1"/>
  <c r="N87" i="1"/>
  <c r="M226" i="1"/>
  <c r="N168" i="1"/>
  <c r="N224" i="1"/>
  <c r="N18" i="1"/>
  <c r="N226" i="1" s="1"/>
  <c r="B13" i="1"/>
  <c r="N231" i="1" l="1"/>
  <c r="N228" i="1"/>
  <c r="N227" i="1"/>
  <c r="N230" i="1"/>
  <c r="N229" i="1"/>
  <c r="B14" i="1"/>
  <c r="N232" i="1" l="1"/>
  <c r="M3" i="1"/>
  <c r="B15" i="1"/>
  <c r="B16" i="1" l="1"/>
  <c r="M4" i="1"/>
  <c r="M6" i="1" s="1"/>
  <c r="B21" i="1" l="1"/>
  <c r="B22" i="1" s="1"/>
  <c r="B23" i="1" l="1"/>
  <c r="B24" i="1" s="1"/>
  <c r="B25" i="1" s="1"/>
  <c r="B26" i="1" s="1"/>
  <c r="B27" i="1" s="1"/>
  <c r="B28" i="1" s="1"/>
  <c r="B29" i="1" s="1"/>
  <c r="B30" i="1" l="1"/>
  <c r="B31" i="1"/>
  <c r="B32" i="1" s="1"/>
  <c r="B33" i="1" s="1"/>
  <c r="B34" i="1" s="1"/>
  <c r="B35" i="1" s="1"/>
  <c r="B41" i="1" s="1"/>
  <c r="B42" i="1" s="1"/>
  <c r="B45" i="1" s="1"/>
  <c r="B46" i="1" s="1"/>
  <c r="B47" i="1" s="1"/>
  <c r="B48" i="1" s="1"/>
  <c r="B53" i="1" s="1"/>
  <c r="B57" i="1" s="1"/>
  <c r="B58" i="1" s="1"/>
  <c r="B59" i="1" s="1"/>
  <c r="B62" i="1" s="1"/>
  <c r="B63" i="1" s="1"/>
  <c r="B66" i="1" s="1"/>
  <c r="B67" i="1" s="1"/>
  <c r="B72" i="1" s="1"/>
  <c r="B73" i="1" s="1"/>
  <c r="B74" i="1" s="1"/>
  <c r="B75" i="1" s="1"/>
  <c r="B76" i="1" s="1"/>
  <c r="B79" i="1" s="1"/>
  <c r="B80" i="1" s="1"/>
  <c r="B81" i="1" s="1"/>
  <c r="B82" i="1" s="1"/>
  <c r="B85" i="1" s="1"/>
  <c r="B91" i="1" s="1"/>
  <c r="B92" i="1" s="1"/>
  <c r="B93" i="1" s="1"/>
  <c r="B94" i="1" s="1"/>
  <c r="B97" i="1" s="1"/>
  <c r="B98" i="1" s="1"/>
  <c r="B99" i="1" s="1"/>
  <c r="B100" i="1" s="1"/>
  <c r="B103" i="1" s="1"/>
  <c r="B104" i="1" s="1"/>
  <c r="B105" i="1" s="1"/>
  <c r="B106" i="1" s="1"/>
  <c r="B109" i="1" s="1"/>
  <c r="B110" i="1" s="1"/>
  <c r="B111" i="1" s="1"/>
  <c r="B112" i="1" s="1"/>
  <c r="B115" i="1" s="1"/>
  <c r="B116" i="1" s="1"/>
  <c r="B117" i="1" s="1"/>
  <c r="B118" i="1" s="1"/>
  <c r="B121" i="1" s="1"/>
  <c r="B122" i="1" s="1"/>
  <c r="B125" i="1" s="1"/>
  <c r="B126" i="1" s="1"/>
  <c r="B129" i="1" s="1"/>
  <c r="B130" i="1" s="1"/>
  <c r="B131" i="1" s="1"/>
  <c r="B134" i="1" s="1"/>
  <c r="B135" i="1" s="1"/>
  <c r="B136" i="1" s="1"/>
  <c r="B139" i="1" s="1"/>
  <c r="B140" i="1" s="1"/>
  <c r="B141" i="1" s="1"/>
  <c r="B144" i="1" s="1"/>
  <c r="B145" i="1" s="1"/>
  <c r="B146" i="1" s="1"/>
  <c r="B147" i="1" s="1"/>
  <c r="B148" i="1" s="1"/>
  <c r="B149" i="1" s="1"/>
  <c r="B150" i="1" s="1"/>
  <c r="B155" i="1" s="1"/>
  <c r="B156" i="1" s="1"/>
  <c r="B157" i="1" s="1"/>
  <c r="B158" i="1" s="1"/>
  <c r="B159" i="1" s="1"/>
  <c r="B160" i="1" s="1"/>
  <c r="B161" i="1" s="1"/>
  <c r="B162" i="1" s="1"/>
  <c r="B165" i="1" s="1"/>
  <c r="B166" i="1" s="1"/>
  <c r="B171" i="1" s="1"/>
  <c r="B172" i="1" s="1"/>
  <c r="B173" i="1" s="1"/>
  <c r="B174" i="1" s="1"/>
  <c r="B175" i="1" s="1"/>
  <c r="B176" i="1" s="1"/>
  <c r="B177" i="1" s="1"/>
  <c r="B178" i="1" s="1"/>
  <c r="B179" i="1" s="1"/>
  <c r="B180" i="1" s="1"/>
  <c r="B181" i="1" s="1"/>
  <c r="B182" i="1" s="1"/>
  <c r="B185" i="1" s="1"/>
  <c r="B186" i="1" s="1"/>
  <c r="B187" i="1" s="1"/>
  <c r="B190" i="1" s="1"/>
  <c r="B191" i="1" s="1"/>
  <c r="B192" i="1" s="1"/>
  <c r="B193" i="1" s="1"/>
  <c r="B194" i="1" s="1"/>
  <c r="B195" i="1" s="1"/>
  <c r="B196" i="1" s="1"/>
  <c r="B201" i="1" s="1"/>
  <c r="B202" i="1" s="1"/>
  <c r="B203" i="1" s="1"/>
  <c r="B204" i="1" s="1"/>
  <c r="B205" i="1" s="1"/>
  <c r="B206" i="1" s="1"/>
  <c r="B207" i="1" s="1"/>
  <c r="B208" i="1" s="1"/>
  <c r="B209" i="1" s="1"/>
  <c r="B210" i="1" s="1"/>
  <c r="B213" i="1" s="1"/>
  <c r="B214" i="1" s="1"/>
  <c r="B215" i="1" s="1"/>
  <c r="B218" i="1" s="1"/>
  <c r="B219" i="1" s="1"/>
  <c r="B220" i="1" s="1"/>
  <c r="B221" i="1" s="1"/>
  <c r="B222" i="1" s="1"/>
</calcChain>
</file>

<file path=xl/sharedStrings.xml><?xml version="1.0" encoding="utf-8"?>
<sst xmlns="http://schemas.openxmlformats.org/spreadsheetml/2006/main" count="550" uniqueCount="222">
  <si>
    <t>AMOUNT</t>
  </si>
  <si>
    <t>PROJECT:</t>
  </si>
  <si>
    <t>Subtotal</t>
  </si>
  <si>
    <t>Over &amp; Profit</t>
  </si>
  <si>
    <t>LOCATION:</t>
  </si>
  <si>
    <t>Total</t>
  </si>
  <si>
    <t>S#</t>
  </si>
  <si>
    <t>Dwg.</t>
  </si>
  <si>
    <t>CSI NO</t>
  </si>
  <si>
    <t>DESCRIPTION</t>
  </si>
  <si>
    <t>QTY.</t>
  </si>
  <si>
    <t>Wastage</t>
  </si>
  <si>
    <t>Qty w/ Waste</t>
  </si>
  <si>
    <t>UNIT</t>
  </si>
  <si>
    <t>UNIT LABOR COST</t>
  </si>
  <si>
    <t>UNIT MATERIAL
COST</t>
  </si>
  <si>
    <t>TOTAL LABOR COST</t>
  </si>
  <si>
    <t>TOTAL MATERIAL
COST</t>
  </si>
  <si>
    <t>TOTAL COST</t>
  </si>
  <si>
    <t>DIVISION 01-GENERAL REQUIREMENTS</t>
  </si>
  <si>
    <t>Mobilization</t>
  </si>
  <si>
    <t>LS</t>
  </si>
  <si>
    <t>Supervision</t>
  </si>
  <si>
    <t>Office overheads</t>
  </si>
  <si>
    <t>Temporary facilities and controls</t>
  </si>
  <si>
    <t>Project Closeouts</t>
  </si>
  <si>
    <t>Submittal and approval</t>
  </si>
  <si>
    <t/>
  </si>
  <si>
    <t>EA</t>
  </si>
  <si>
    <t>TOTAL AMOUNT</t>
  </si>
  <si>
    <t>TOTAL BASEBID</t>
  </si>
  <si>
    <t>NOTES:</t>
  </si>
  <si>
    <t>Furnish &amp; Installation</t>
  </si>
  <si>
    <t>Non-union Wage Rates Are Used</t>
  </si>
  <si>
    <t>MOBILIZATION  (10%)</t>
  </si>
  <si>
    <t>PROFIT (10%)</t>
  </si>
  <si>
    <t>OVERHEAD (20%)</t>
  </si>
  <si>
    <t>INSURANCE (1%)</t>
  </si>
  <si>
    <t>SUPERVISION (9%)</t>
  </si>
  <si>
    <t>DIVISION 08 — OPENINGS</t>
  </si>
  <si>
    <t>DIVISION 02 — DEMOLITION</t>
  </si>
  <si>
    <t>DIVISION 06 — WOOD,PLASTICS &amp; COMPOSITES</t>
  </si>
  <si>
    <t>DIVISION 09 — FINISHES</t>
  </si>
  <si>
    <t>DRYWALLS</t>
  </si>
  <si>
    <t>FLOORING</t>
  </si>
  <si>
    <t>WALL FINISHES</t>
  </si>
  <si>
    <t>PAINT</t>
  </si>
  <si>
    <t>DIVISION 10 — SPECIALTIES</t>
  </si>
  <si>
    <t>DIVISION 22 — PLUMBING</t>
  </si>
  <si>
    <t>LF</t>
  </si>
  <si>
    <t>SF</t>
  </si>
  <si>
    <t>PLUMBING FIXTURES</t>
  </si>
  <si>
    <t>DIVISION 05 — METALS</t>
  </si>
  <si>
    <t>WASTE &amp; VENT PIPES</t>
  </si>
  <si>
    <t>MISC.</t>
  </si>
  <si>
    <t>BATHROOM ACCESSORIES</t>
  </si>
  <si>
    <t>CEILING</t>
  </si>
  <si>
    <t>DOORS &amp; FRAMES</t>
  </si>
  <si>
    <t>WATER PIPES</t>
  </si>
  <si>
    <t>DIVISION 12 — FURNISHINGS</t>
  </si>
  <si>
    <t>DOOR HARDWARE</t>
  </si>
  <si>
    <t>SITE DEMOLITION</t>
  </si>
  <si>
    <t>1/2" Cold Water Pipe</t>
  </si>
  <si>
    <t>3/4" Cold Water Pipe</t>
  </si>
  <si>
    <t>A2.10</t>
  </si>
  <si>
    <t>WALL BASE:</t>
  </si>
  <si>
    <t>A5.00</t>
  </si>
  <si>
    <t>WRANGLER</t>
  </si>
  <si>
    <t>Temporary Construction Barricade (12' H)
- 5/8"n Gyp. On Studs
- Graphics/Paint
- (6' W x 12' H) Barricade Door (1 EA)</t>
  </si>
  <si>
    <t>AD101</t>
  </si>
  <si>
    <t>Allowance For Removal Of Lighting, Switches, Sensors &amp; All Associated Components Back To Source</t>
  </si>
  <si>
    <t>Allowance For Removal Of Power Supply Devices &amp; All Associated Components Back to Source</t>
  </si>
  <si>
    <t>Allowance For Removal Of Misc. Devices, But Not Limited to: Sound, Telephone, Data &amp; Security Equipment &amp; All Associated Components Back to Source</t>
  </si>
  <si>
    <t>Allowance For Removal Of Fire Alarm System &amp; All Associated Components</t>
  </si>
  <si>
    <t>Allowance For Removal Of Millwork Components As Indicated Including Blocking</t>
  </si>
  <si>
    <t>Remove Partition Wall</t>
  </si>
  <si>
    <t>Remove Wall</t>
  </si>
  <si>
    <t xml:space="preserve">Remove Column Enclosure </t>
  </si>
  <si>
    <t>Remove ACT Ceiling, Grid &amp; All Associated Components</t>
  </si>
  <si>
    <t>Remove GWB Ceiling, Support &amp; All Associated Components</t>
  </si>
  <si>
    <t>Remove Door w/ Frame &amp; All Components</t>
  </si>
  <si>
    <t>Remove Plumbing Fixtures &amp; Caped</t>
  </si>
  <si>
    <t>(5"x5") Floor Core</t>
  </si>
  <si>
    <t>AD102</t>
  </si>
  <si>
    <t>FRAMING</t>
  </si>
  <si>
    <t>POSTS</t>
  </si>
  <si>
    <t>Full Height Post (2) 362S162-54 Boxed w/ 362T125-54 T&amp;B FP1 
- (17'-10" H)
- (2) 362T250-68 (Nested) Base Plate</t>
  </si>
  <si>
    <t>Full Height HSS3x3x1/4 FP2 
- (17'-10" H)
- PL 5/8x3x9 Base Plate</t>
  </si>
  <si>
    <t>BEAMS</t>
  </si>
  <si>
    <t>(2) 600S162-54 Boxed w/ 362T125-54 T&amp;B B1</t>
  </si>
  <si>
    <t>(2) 362S162-54 Boxed w/ 362T125-54 T&amp;B B2</t>
  </si>
  <si>
    <r>
      <t xml:space="preserve">Bulkhead Beam 
</t>
    </r>
    <r>
      <rPr>
        <i/>
        <sz val="12"/>
        <color rgb="FFFF0000"/>
        <rFont val="Calibri"/>
        <family val="2"/>
        <scheme val="minor"/>
      </rPr>
      <t>- VIF</t>
    </r>
  </si>
  <si>
    <t>S210</t>
  </si>
  <si>
    <t>FINISH CARPENTRY</t>
  </si>
  <si>
    <t>(4" T×1/2" D) Chair Rail</t>
  </si>
  <si>
    <t>(1" Wx1/2"D) Wall Trim</t>
  </si>
  <si>
    <t>WOOD BACKING</t>
  </si>
  <si>
    <t>(2x6) Blocking</t>
  </si>
  <si>
    <t>(4'x8') Fire Rated Plywood</t>
  </si>
  <si>
    <t>EXTERIOR FINISHES</t>
  </si>
  <si>
    <t>(3'-0" x 7'-0") Type AA Wood Door w/ Type 2 Wooden Frame</t>
  </si>
  <si>
    <t>(2'-6" x 7'-0") Type B Wood Door w/ Type 2 Wooden Frame</t>
  </si>
  <si>
    <t>A212</t>
  </si>
  <si>
    <t>A210</t>
  </si>
  <si>
    <t>A210-A400</t>
  </si>
  <si>
    <t>A213</t>
  </si>
  <si>
    <t>A200</t>
  </si>
  <si>
    <r>
      <t xml:space="preserve">STOREFRONT
</t>
    </r>
    <r>
      <rPr>
        <b/>
        <i/>
        <sz val="12"/>
        <color rgb="FFFF0000"/>
        <rFont val="Calibri"/>
        <family val="2"/>
        <scheme val="minor"/>
      </rPr>
      <t>- PLEASE VERIFY</t>
    </r>
  </si>
  <si>
    <t>(8'-0" x 8'-0") Butt-Glaze Storefront Glass Panel
- GC To Replace Door Transom &amp; Sidelight Only</t>
  </si>
  <si>
    <t>A601</t>
  </si>
  <si>
    <t>WALL TYPE 1A AS:</t>
  </si>
  <si>
    <t>(1) Layer Of 5/8" Sheathing On Both Sides</t>
  </si>
  <si>
    <t>3-5/8" Metal Studs @ 16" O.C.</t>
  </si>
  <si>
    <t>3-5/8" Top &amp; Bottom Runners</t>
  </si>
  <si>
    <t>Sealant</t>
  </si>
  <si>
    <t>WALL TYPE 1B AS:</t>
  </si>
  <si>
    <t>6" Metal Studs @ 16" O.C.</t>
  </si>
  <si>
    <t>6" Top &amp; Bottom Runners</t>
  </si>
  <si>
    <t>WALL TYPE 3A AS:</t>
  </si>
  <si>
    <t>(1) Layer Of 5/8" Sheathing On One Side</t>
  </si>
  <si>
    <t>WALL TYPE 4A AS:</t>
  </si>
  <si>
    <t>A101</t>
  </si>
  <si>
    <t>(2x2) ACT Ceiling</t>
  </si>
  <si>
    <t>Wood Panel</t>
  </si>
  <si>
    <t>A102</t>
  </si>
  <si>
    <t>Reducer Strip - CRS 40 A 1/4" Black</t>
  </si>
  <si>
    <t>RUGS:</t>
  </si>
  <si>
    <t>TRANSITION:</t>
  </si>
  <si>
    <t>A103</t>
  </si>
  <si>
    <t xml:space="preserve">5/8" Gypsum Board Ceiling </t>
  </si>
  <si>
    <t>Toilet Paper Dispenser TA01
Manf: Bobrick
Style/Model: B-2840</t>
  </si>
  <si>
    <t>Sanitary Napkin TA04
Manf: Bobrick
Style/Model: B-270</t>
  </si>
  <si>
    <t>Hand Dryer TA06
Manf: Dyson
Style/Model: HU02, Sprayed Nickel, AB12</t>
  </si>
  <si>
    <t>Grab Bars TA08-01
Manf: Bobrick
Style/Model: B-5806x42 &amp; B-5806x36</t>
  </si>
  <si>
    <t>Soap Dispenser TA09
Manf: Bobrick
Style/Model: B-4112</t>
  </si>
  <si>
    <t>Mirror TA10
Manf: Bobrick
Style/Model: B-2908 24"x36"</t>
  </si>
  <si>
    <t>Stainless Steel Drinking Fountain Grab Bar_x000D_
- 18" x 33"</t>
  </si>
  <si>
    <t>(36" x 78") Mirror</t>
  </si>
  <si>
    <t>Wall Mounted Fire Extinguisher</t>
  </si>
  <si>
    <t>Wall Mounted Recessed Cabinet Fire Extinguisher</t>
  </si>
  <si>
    <t>Cash Wrap Fx-02</t>
  </si>
  <si>
    <t>24" W Wall Bay Fx-03b</t>
  </si>
  <si>
    <t>24" W Wall Bay - Denim Fx-04</t>
  </si>
  <si>
    <t>50" W Wall Bay With Shelf Fx-05b</t>
  </si>
  <si>
    <t>Collaboration Fixture Fx-06</t>
  </si>
  <si>
    <t>Denim Table Fx-07b</t>
  </si>
  <si>
    <t>Large Ottoman Fx-08b</t>
  </si>
  <si>
    <t>Nesting Table Fx-12
Comments: Note: 2 Nested Bunkers</t>
  </si>
  <si>
    <t>Shelf With Metal Gate Fx-13</t>
  </si>
  <si>
    <t>Wood Console Table Fx-14b</t>
  </si>
  <si>
    <t>4' Rolling Hang Rail Fx-16</t>
  </si>
  <si>
    <t>Accessories Niche Fx-19b
Comments: Note: Increase To 42" Wide Niche</t>
  </si>
  <si>
    <t>Female Mannequin - Standing M-01</t>
  </si>
  <si>
    <t>Male Mannequin - Standing M-02</t>
  </si>
  <si>
    <t>Male Mannequin - Half Bust M-04</t>
  </si>
  <si>
    <t>Storage Cabinet Fn-02
Manf: Pottery Barn
Description: Modern Farmhouse Entry Tower
Comments: Configuration: Storage Cabinet</t>
  </si>
  <si>
    <t>Cocktail Table Fn-03
Manf: Arhaus
Description: Kenneth Martini Table
Comments: Antique Brass</t>
  </si>
  <si>
    <t>H-01
Manf: Signature Hardware</t>
  </si>
  <si>
    <t>Fitting Room Hardware - Hangbar H-02
Manf: Rejuvenation
Description: Ansel 24" Towel Bar; Oil-rubbed Bronze</t>
  </si>
  <si>
    <t>Illuminated Mirror - Fitting Rooms Mir-01
Manf: Imb Mirror
Description: 70x30 Dimmable Lighted Mirror Galaxy
Comments: Install At 3000k. Cct Touch Button, Led 3000k-4000k-6000k, Dimmable</t>
  </si>
  <si>
    <t>Wall Mirror Mir-03
Manf: West Elm
Description: Anton Wood Wall Mirror
Comments: 30"w X 1.5"d X 72"h.</t>
  </si>
  <si>
    <r>
      <t xml:space="preserve">FIXTURES
</t>
    </r>
    <r>
      <rPr>
        <b/>
        <i/>
        <sz val="12"/>
        <color rgb="FFFF0000"/>
        <rFont val="Calibri"/>
        <family val="2"/>
        <scheme val="minor"/>
      </rPr>
      <t>- INSTALL ONLY</t>
    </r>
  </si>
  <si>
    <r>
      <t xml:space="preserve">MANNEQUIN
</t>
    </r>
    <r>
      <rPr>
        <b/>
        <i/>
        <sz val="12"/>
        <color rgb="FFFF0000"/>
        <rFont val="Calibri"/>
        <family val="2"/>
        <scheme val="minor"/>
      </rPr>
      <t>- INSTALL ONLY</t>
    </r>
  </si>
  <si>
    <r>
      <t xml:space="preserve">FURNITURE
</t>
    </r>
    <r>
      <rPr>
        <b/>
        <i/>
        <sz val="12"/>
        <color rgb="FFFF0000"/>
        <rFont val="Calibri"/>
        <family val="2"/>
        <scheme val="minor"/>
      </rPr>
      <t>- INSTALL ONLY</t>
    </r>
  </si>
  <si>
    <t>A104</t>
  </si>
  <si>
    <t>Water Meter</t>
  </si>
  <si>
    <t>Shutoff Valve</t>
  </si>
  <si>
    <t>Water Hammer Arrestor Manf: Sioux</t>
  </si>
  <si>
    <t>1/2" Hot Water Pipe</t>
  </si>
  <si>
    <t>4" Sanitary Pipe</t>
  </si>
  <si>
    <t>2" Sanitary Pipe</t>
  </si>
  <si>
    <t>3" Sanitary Pipe</t>
  </si>
  <si>
    <t>1-1/2" Vent Pipe</t>
  </si>
  <si>
    <t>2" Vent Pipe</t>
  </si>
  <si>
    <t>WD-02 Trim
- Wood &amp; Wood Veneer
- Manf: By Millworker
- Style/Model: Hardwood &amp; Veneer: Stained</t>
  </si>
  <si>
    <t>Wood Grain WD-02
- Wood &amp; Wood Veneer
- Manf: By Millworker
- Style/Model: Hardwood &amp; Veneer: Stained</t>
  </si>
  <si>
    <t>CON-01 Sealed Concrete</t>
  </si>
  <si>
    <t>AR-01 Area Rug
- Size: 7'-0" W x 10'-0" L
- Manf: Amara
- Color: Barolo Red Wool Hand Knotted</t>
  </si>
  <si>
    <t>AR-02 Area Rug
- Size: 3'-6" W x 7'-0" L &amp; 5-6" W x 7'-0" L
- Manf: Amara
- Color: Nuru Ivory Hand Knotted Wool</t>
  </si>
  <si>
    <t>WB-01 Wood Wall Base
- Style/Model: 6" Tall x 1/2" Thk Wood
- Paint To Match Wall</t>
  </si>
  <si>
    <t>WD-02 Flooring
- Wood &amp; Wood Veneer
- Manf: By Millworker
- Style/Model: Hardwood &amp; Veneer: Stained</t>
  </si>
  <si>
    <t>WD-02 Base
- Wood &amp; Wood Veneer
- Manf: By Millworker
- Style/Model: Hardwood &amp; Veneer: Stained</t>
  </si>
  <si>
    <t>RB-01 Rubber Wall Base
Manf: Johnsonite
Style/Model: Rolled 4" Cove Base</t>
  </si>
  <si>
    <t>WD-02 Wall Panel
- Wood &amp; Wood Veneer
- Manf: By Millworker
- Style/Model: Hardwood &amp; Veneer: Stained</t>
  </si>
  <si>
    <t>WC-01 Wall Covering
- Manf: Coordonne
- Color: REF. C00030 Andes Arena</t>
  </si>
  <si>
    <t>Paint @ Wall PT-01
Manf: Portola
Style/Model: Roman Clay
Color: Patagonia</t>
  </si>
  <si>
    <t>Paint @ Ceiling PT-01
Manf: Portola
Style/Model: Roman Clay
Color: Patagonia</t>
  </si>
  <si>
    <t>FRP-01 FRP Panel
Manf: Marlite
Style/Model: Pebble
Color: White</t>
  </si>
  <si>
    <t>Paint @ Ceiling PT-02
Manf: Sherwin Williams
Style/Model: Matte
Color: SW7012 Creamy</t>
  </si>
  <si>
    <t>P510</t>
  </si>
  <si>
    <t>P110</t>
  </si>
  <si>
    <t>P110-P5510</t>
  </si>
  <si>
    <t>Tag WC-1
Manf/Model: American Standard Cadet Pro, Right Height 215AA
Description: Elongated Combination Toilet, 12" Rough-In, Polished Chrome Trip Lever, Vitreous China, 1.28 GPF, 16-1/2" Rim Height, ADA Compliant. Install With Trip Levers On The Wide Side Of The Stall.
Seat
Description: Heavy Duty, Elongated, Open Front Less Cover, Self Sustaining Check Hinge.
Supplies
Manf/Model: Everclean/5321-110
Description: 1/2" Chrome Plated Brass Tubing With Ball Valve Angle Stops.</t>
  </si>
  <si>
    <t>Tag L-1
Manf/Model: American Standard 0355.012
Description: "Lucerne" Wall-Hung Lavatory, Vitreous China, Front Overflow, D-Shaped Bowl, Self-Draining Deck, Faucet Ledge, Faucet Holes On 4" Centers
Faucet
Manf/Model: Zurn Z6915-HW6-CWB-F-TMV-1
Description: "Aquasense" Hardwired Electronic Sensor Faucet, Integral Four Inch Cover Plate, Infrared Convergence-Type Proximity Sensor Located In The Chrome Plated Cast Brass Spout, In-Line Filter, 0.5 GPM Vandal Resistant Aerator, Thermostatic Mixing Valve For Single Faucets, Includes Four 'AA' Batteries To Provide Battery Backup Power To The Faucet During Power Outages, Sensor Range Is Factory Set For Optimum Performance
Supplies
Description: 3/8" Chrome Plated Angled Stop With Wheel Handle, 3/8" Chrome Plated Flexible Brass Riser, Insulate All Exposed Water Lines And Valves
Waste
Manf/Model: American Standard 7723.018
Description: Grid Drain, 4-1/2" Offset For Wheelchair Lavatory, 1-1/4" Tailpiece, 1-1/4" 17 Gauge Chrome Plated Adjustable Brass P-Trap With Cleanout Plug Run Parallel And As Tight To Wall As Possible, 1-1/4" Chrome Plated Brass Waste To Wall
Carrier
Manf/Model: Zurn/Z-1224
Description: Lavatory Support System With Top Support Plate, Dura-Coated Rectangular Steel Uprights With Welded Feet, Adjustable Support Plate, And Mounting Fasteners
Protective Pipe Cover
Manf/Model: Truebro/103 E-Z
Description: One P-Trap Cover, Two Angle Valves And Supply Covers, One 5" Offset Tailpiece Wheelchair Strainer Cover
Mounting Height: 33 Inches Floor To Rim</t>
  </si>
  <si>
    <t>Tag TP-1
Trap Primer
Manf/Model: Precision Plumbing Products Inc. / P2-500
Description: Machined Of Corrosion Resistant Brass Contains No Springs Or Diaphragms, Inlet 1/2" Male NPT, Outlet 1/2" Female NPT. Pressure Activated Primer Delivers Potable Water Across An Air Gap Funnel Then Through The Distribution Unit When It Senses A Pressure Drop Of 5 To 10 P.S.I.G.
Mounting Height: Minimum Mounting Height Of 12" Above Finished Floor When Floor Drain Served Is 20'-0" Or Less Developed Length From Unit, Mount An Additional 12" Higher For Each Additional 20'-0" Of Length
Supplies
Description: Distribution Unit DU-1 For 1 Or 2 Traps, DU-3 For 3 Traps, OR DU-4 For 4 Traps, To Supply More Than Four Traps Add Distribution Unit Pairs Up To 8 Drains, Provide AG-500 Air Gap Connection.</t>
  </si>
  <si>
    <t>Tag FD-1
Floor Drain
Manf/Model: Zurn/Z-415S-P
Description: Coated Cast Iron Floor Drain, Two-Piece Body, Double Drainage Flange, Invertible Non-Puncturing Flashing Collar, Weep-Holes, Bottom Outlet Inside Caulk Connection, Adjustable Square Super-Flo Strainer, Flashing Clamp With 20"x24" 4 LB. Lead Flashing For Floor Drains Installed Above Slab On Grade, 1/2" Trap Primer Connection.
Strainer
Manf/Model: Zurn/Type 5
Description: 6" x 6" Square Nickel Bronze Finish
Waste
Description: Cast Iron P-Trap Under Floor</t>
  </si>
  <si>
    <t>Tag MS-1
Mop Sink
Manf/Model: Fiat/Model MSB-2424
Description: Molded Stone, 2" Chrome Strainer, With Pail Hook, Hose Thread, Vacuum Breaker, Wall Supports, Supplies With Tee Ops, P-Trap, Rim Guard
Faucet
Manf/Model: Fiat/Model 830AA
Description: Service Sink Faucet</t>
  </si>
  <si>
    <t>Tag DF-1
Drinking Fountain
Manf/Model: Elkay Model EZWS-EDFPBM117K W/ Access Panel 12X38-S
Description: ADA Compliant Elkay EZH20 Bottle Filling Station With Integral Swirlflo Hi-Low Drinking Fountain.</t>
  </si>
  <si>
    <t>WH-1
Water Heater
Manf/Model: A.O. Smith/Del-06</t>
  </si>
  <si>
    <t>Wood Trim WD-02
- Wood &amp; Wood Veneer
- Manf: By Millworker
- Style/Model: Hardwood &amp; Veneer: Stained</t>
  </si>
  <si>
    <t>STONEBRIAR CENTRE, UNIT 2012 2601 Preston Road Frisco, Tx 75034</t>
  </si>
  <si>
    <t>Allowance For Removal Of Ductwork, Diffusers, Grills &amp; All Associated Components In Their Entirety Back To Source</t>
  </si>
  <si>
    <t>Remove Floor Finishes Down To Existing Slab Including, But Not Limited To: Floor Material, Leveling Agents &amp; Adhesive Residue</t>
  </si>
  <si>
    <t>(9'-8" x 9'-2") Type D Aluminum Black Rolling Door w/ Track
- Hardware Requirement &amp; Details By Rolling Grill Manufacturer (VIF)</t>
  </si>
  <si>
    <t>Hardware Set No. 1: Single Door (Restroom)
- (3 EA) Hinge (Sta / Cb179 4 1/2" X 4 1/2" Nrp - 693)
- (1 EA) Storeroom Lock (Kwik / 438-Cnl-11P-Smt - 11P)
- (1 EA) Indicator Deadbolt (Sch / B571 - 622)
- (1 EA) Surface Closer (Lcn / 4050A Eda - 693)
- (1 EA) Kick Plate (Ive / 8400 8" X 1 1/2" Ldw B-Cs - Blk)
- (1 EA) Wall Stop (Ive / Ws406/407Cvx - Blk)
- (3 EA) Silencer (Ive / Sr64/Sr65 - Gry)</t>
  </si>
  <si>
    <t>Hardware Set No. 3: Single Door With Privacy Lock
- (3 EA) Hinge (Sta / Cb179 4 1/2" X 4 1/2" Nrp - 693)
- (1 EA) Privacy Lock (Kwik / 405Csl Sqt 514 Smt - 514)
- (1 EA) Surface Closer (Lcn / 4040 (Push Side Mount) - 693)
- (1 EA) Overhead Stop (Abh / 440 Series (Inactive Leaf) - 693)
- (1 EA) Wall Mtd Stop (Wsi / 3" Old Fashioned Doorstop - Aged Brass)</t>
  </si>
  <si>
    <t>1" Thk Schluter Designline Brass Finish</t>
  </si>
  <si>
    <t>Paint @ Wall PT-02
Manf: Sherwin Williams
Style/Model: Eggshell
Color: SW7012 Creamy</t>
  </si>
  <si>
    <t>Paint @ Wall PT-03
Manf: Sherwin Williams
Style/Model: Eggshell
Color: SW7006 Extra White</t>
  </si>
  <si>
    <t>Paint @ Doors w/Frames PT-03
Manf: Sherwin Williams
Style/Model: Eggshell
Color: SW7006 Extra White</t>
  </si>
  <si>
    <t>Fitting Room  Hardware - Hat Hook H-03
Manf: Signature Hardware
Description: Cavill Cast Iron Double Hook Sh500748</t>
  </si>
  <si>
    <t>362S162-43</t>
  </si>
  <si>
    <t>(3'-0" x 7'-0") 1 HR Type A Hollow Metal Door w/ Type 1 Hollow Metal Frame</t>
  </si>
  <si>
    <t>(3'-0" x 7'-0") Type A Hollow Metal Door w/ Type 1 Hollow Metal Frame</t>
  </si>
  <si>
    <t>Hardware Set No. 2: Single Door With Storeroom Lock
- (3 EA) Hinge (Sta / Cb179 4 1/2" X 4 1/2" Nrp - 693)
- (1 EA) Storeroom Lock (Kwik / 438Cnl-11P-Smt - 11P)
- (1 EA) Surface Closer (Lcn / 4040 - 693)
- (3 EA) Silencer (Ive / Sr64/Sr65 - Gry)</t>
  </si>
  <si>
    <t>Hardware Set No. 2: Single Door With Storeroom Lock
- (3 EA) Hinge (Sta / Cb179 4 1/2" X 4 1/2" Nrp - 693)
- (1 EA) Storeroom Lock (Kwik / 438Cnl-11P-Smt - 11P)
- (1 EA) Surface Closer (Lcn / 4040 - 693)
- (3 EA) Silencer (Ive / Sr64/Sr65 - Gry)
- (1 EA) Wall Mtd Stop (Wsi / 3" Old Fashioned Doorstop - Aged Brass)</t>
  </si>
  <si>
    <t>DIVISION 07— THERMAL &amp; MOISTURE PROTECTION</t>
  </si>
  <si>
    <t>FIRESTOPPING</t>
  </si>
  <si>
    <t>Allowance For Fire Stopping</t>
  </si>
  <si>
    <t>Paint @ Expose Ceiling 
Finish Spray Coating</t>
  </si>
  <si>
    <t>LVT-01 
- LVT Plank
- Manf: Shaw Contract
- Style/Model: Inlet Inlet II: 4372V 
- Color: Spindle 72140; Size 9"x48" Plank; Staggered Installation</t>
  </si>
  <si>
    <t xml:space="preserve">TL-04 TileBar
- Bianco Dolomite, White 1" Penny Round Premium Polished Marble Mosaic
- Grout: TBD
- Feature Stone Penny Tile w/ Brass "LONG LIVE COWBOYS" @ Main Entry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</si>
</sst>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_(* #,##0.00_);_(* \(#,##0.00\);_(* &quot;-&quot;??_);_(@_)"/>
    <numFmt numFmtId="166" formatCode="&quot;$&quot;#,##0"/>
    <numFmt numFmtId="167" formatCode="000000"/>
    <numFmt numFmtId="168" formatCode="_(&quot;$&quot;* #,##0.0_);_(&quot;$&quot;* \(#,##0.0\);_(&quot;$&quot;* &quot;-&quot;??_);_(@_)"/>
    <numFmt numFmtId="169" formatCode="_(&quot;$&quot;* #,##0_);_(&quot;$&quot;* \(#,##0\);_(&quot;$&quot;* &quot;-&quot;??_);_(@_)"/>
    <numFmt numFmtId="172" formatCode="_-[$$-409]* #,##0.00_ ;_-[$$-409]* \-#,##0.00\ ;_-[$$-409]* &quot;-&quot;??_ ;_-@_ "/>
  </numFmts>
  <fonts count="28" x14ac:knownFonts="1">
    <font>
      <sz val="11"/>
      <color rgb="FF000000"/>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000000"/>
      <name val="Calibri"/>
      <family val="2"/>
    </font>
    <font>
      <sz val="12"/>
      <name val="Calibri"/>
      <family val="2"/>
    </font>
    <font>
      <b/>
      <sz val="12"/>
      <color rgb="FF000000"/>
      <name val="Calibri"/>
      <family val="2"/>
    </font>
    <font>
      <sz val="8"/>
      <name val="Calibri"/>
      <family val="2"/>
      <scheme val="minor"/>
    </font>
    <font>
      <sz val="12"/>
      <name val="Arial"/>
      <family val="2"/>
    </font>
    <font>
      <sz val="12"/>
      <color theme="1"/>
      <name val="Calibri"/>
      <family val="2"/>
      <scheme val="minor"/>
    </font>
    <font>
      <sz val="11"/>
      <color rgb="FF000000"/>
      <name val="Calibri"/>
      <family val="2"/>
      <scheme val="minor"/>
    </font>
    <font>
      <sz val="12"/>
      <name val="Calibri"/>
      <family val="2"/>
      <scheme val="minor"/>
    </font>
    <font>
      <sz val="12"/>
      <color rgb="FFFF0000"/>
      <name val="Calibri"/>
      <family val="2"/>
      <scheme val="minor"/>
    </font>
    <font>
      <sz val="12"/>
      <color rgb="FF000000"/>
      <name val="Calibri"/>
      <family val="2"/>
      <scheme val="minor"/>
    </font>
    <font>
      <b/>
      <sz val="12"/>
      <color rgb="FF000000"/>
      <name val="Calibri"/>
      <family val="2"/>
      <scheme val="minor"/>
    </font>
    <font>
      <sz val="12"/>
      <color theme="2"/>
      <name val="Calibri"/>
      <family val="2"/>
      <scheme val="minor"/>
    </font>
    <font>
      <b/>
      <sz val="12"/>
      <color theme="2"/>
      <name val="Calibri"/>
      <family val="2"/>
      <scheme val="minor"/>
    </font>
    <font>
      <b/>
      <sz val="12"/>
      <color rgb="FF1E4E79"/>
      <name val="Calibri"/>
      <family val="2"/>
      <scheme val="minor"/>
    </font>
    <font>
      <b/>
      <sz val="12"/>
      <name val="Calibri"/>
      <family val="2"/>
      <scheme val="minor"/>
    </font>
    <font>
      <sz val="12"/>
      <color rgb="FFFFFFFF"/>
      <name val="Calibri"/>
      <family val="2"/>
      <scheme val="minor"/>
    </font>
    <font>
      <b/>
      <sz val="12"/>
      <color rgb="FFFFFFFF"/>
      <name val="Calibri"/>
      <family val="2"/>
      <scheme val="minor"/>
    </font>
    <font>
      <sz val="12"/>
      <color rgb="FF0C0C0C"/>
      <name val="Calibri"/>
      <family val="2"/>
      <scheme val="minor"/>
    </font>
    <font>
      <b/>
      <sz val="12"/>
      <color rgb="FF0C0C0C"/>
      <name val="Calibri"/>
      <family val="2"/>
      <scheme val="minor"/>
    </font>
    <font>
      <b/>
      <sz val="12"/>
      <color theme="1"/>
      <name val="Calibri"/>
      <family val="2"/>
      <scheme val="minor"/>
    </font>
    <font>
      <b/>
      <sz val="12"/>
      <color rgb="FFFF0000"/>
      <name val="Calibri"/>
      <family val="2"/>
      <scheme val="minor"/>
    </font>
    <font>
      <i/>
      <sz val="12"/>
      <color rgb="FFFF0000"/>
      <name val="Calibri"/>
      <family val="2"/>
      <scheme val="minor"/>
    </font>
    <font>
      <b/>
      <i/>
      <sz val="12"/>
      <color rgb="FFFF0000"/>
      <name val="Calibri"/>
      <family val="2"/>
      <scheme val="minor"/>
    </font>
  </fonts>
  <fills count="11">
    <fill>
      <patternFill patternType="none"/>
    </fill>
    <fill>
      <patternFill patternType="gray125"/>
    </fill>
    <fill>
      <patternFill patternType="solid">
        <fgColor rgb="FFFFFFFF"/>
        <bgColor rgb="FFFFFFFF"/>
      </patternFill>
    </fill>
    <fill>
      <patternFill patternType="solid">
        <fgColor rgb="FF333F4F"/>
        <bgColor rgb="FF333F4F"/>
      </patternFill>
    </fill>
    <fill>
      <patternFill patternType="solid">
        <fgColor rgb="FF366092"/>
        <bgColor rgb="FF366092"/>
      </patternFill>
    </fill>
    <fill>
      <patternFill patternType="solid">
        <fgColor rgb="FFDAEEF3"/>
        <bgColor rgb="FFDAEEF3"/>
      </patternFill>
    </fill>
    <fill>
      <patternFill patternType="solid">
        <fgColor rgb="FFF2F2F2"/>
        <bgColor rgb="FFF2F2F2"/>
      </patternFill>
    </fill>
    <fill>
      <patternFill patternType="solid">
        <fgColor rgb="FFB6DDE8"/>
        <bgColor rgb="FFB6DDE8"/>
      </patternFill>
    </fill>
    <fill>
      <patternFill patternType="solid">
        <fgColor rgb="FF92CDDC"/>
        <bgColor rgb="FF92CDDC"/>
      </patternFill>
    </fill>
    <fill>
      <patternFill patternType="solid">
        <fgColor theme="0" tint="-4.9989318521683403E-2"/>
        <bgColor rgb="FFF2F2F2"/>
      </patternFill>
    </fill>
    <fill>
      <patternFill patternType="solid">
        <fgColor rgb="FFFFFF00"/>
        <bgColor indexed="64"/>
      </patternFill>
    </fill>
  </fills>
  <borders count="26">
    <border>
      <left/>
      <right/>
      <top/>
      <bottom/>
      <diagonal/>
    </border>
    <border>
      <left style="medium">
        <color rgb="FF000000"/>
      </left>
      <right/>
      <top/>
      <bottom/>
      <diagonal/>
    </border>
    <border>
      <left/>
      <right/>
      <top/>
      <bottom/>
      <diagonal/>
    </border>
    <border>
      <left/>
      <right style="medium">
        <color rgb="FF000000"/>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indexed="64"/>
      </right>
      <top style="medium">
        <color indexed="64"/>
      </top>
      <bottom/>
      <diagonal/>
    </border>
  </borders>
  <cellStyleXfs count="10">
    <xf numFmtId="0" fontId="0" fillId="0" borderId="0"/>
    <xf numFmtId="165" fontId="9" fillId="0" borderId="2" applyFont="0" applyFill="0" applyBorder="0" applyAlignment="0" applyProtection="0"/>
    <xf numFmtId="0" fontId="10" fillId="0" borderId="2"/>
    <xf numFmtId="9" fontId="4" fillId="0" borderId="2" applyFont="0" applyFill="0" applyBorder="0" applyAlignment="0" applyProtection="0"/>
    <xf numFmtId="0" fontId="3" fillId="0" borderId="2"/>
    <xf numFmtId="0" fontId="2" fillId="0" borderId="2"/>
    <xf numFmtId="0" fontId="11" fillId="0" borderId="2"/>
    <xf numFmtId="9" fontId="2" fillId="0" borderId="2" applyFont="0" applyFill="0" applyBorder="0" applyAlignment="0" applyProtection="0"/>
    <xf numFmtId="0" fontId="2" fillId="0" borderId="2"/>
    <xf numFmtId="0" fontId="1" fillId="0" borderId="2"/>
  </cellStyleXfs>
  <cellXfs count="216">
    <xf numFmtId="0" fontId="0" fillId="0" borderId="0" xfId="0"/>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5" fillId="0" borderId="2" xfId="0" applyFont="1" applyBorder="1" applyAlignment="1">
      <alignment vertical="center"/>
    </xf>
    <xf numFmtId="0" fontId="5" fillId="0" borderId="0" xfId="0" applyFont="1" applyAlignment="1">
      <alignment horizontal="center" vertical="center"/>
    </xf>
    <xf numFmtId="0" fontId="7" fillId="0" borderId="0" xfId="0" applyFont="1" applyAlignment="1">
      <alignment horizontal="center" vertical="center"/>
    </xf>
    <xf numFmtId="0" fontId="14" fillId="0" borderId="5" xfId="0" applyFont="1" applyBorder="1" applyAlignment="1">
      <alignment vertical="center"/>
    </xf>
    <xf numFmtId="0" fontId="14" fillId="0" borderId="5" xfId="0" applyFont="1" applyBorder="1" applyAlignment="1">
      <alignment horizontal="center" vertical="center"/>
    </xf>
    <xf numFmtId="0" fontId="15" fillId="0" borderId="6" xfId="0" applyFont="1" applyBorder="1" applyAlignment="1">
      <alignment horizontal="center" vertical="center"/>
    </xf>
    <xf numFmtId="0" fontId="14" fillId="0" borderId="6" xfId="0" applyFont="1" applyBorder="1" applyAlignment="1">
      <alignment horizontal="center" vertical="center"/>
    </xf>
    <xf numFmtId="0" fontId="14" fillId="0" borderId="6" xfId="0" applyFont="1" applyBorder="1" applyAlignment="1">
      <alignment horizontal="left" vertical="center"/>
    </xf>
    <xf numFmtId="1" fontId="16" fillId="0" borderId="6" xfId="0" applyNumberFormat="1" applyFont="1" applyBorder="1" applyAlignment="1">
      <alignment horizontal="center" vertical="center"/>
    </xf>
    <xf numFmtId="0" fontId="16" fillId="0" borderId="6" xfId="0" applyFont="1" applyBorder="1" applyAlignment="1">
      <alignment horizontal="center" vertical="center"/>
    </xf>
    <xf numFmtId="0" fontId="16" fillId="2" borderId="6" xfId="0" applyFont="1" applyFill="1" applyBorder="1" applyAlignment="1">
      <alignment vertical="center"/>
    </xf>
    <xf numFmtId="0" fontId="16" fillId="2" borderId="25" xfId="0" applyFont="1" applyFill="1" applyBorder="1" applyAlignment="1">
      <alignment vertical="center"/>
    </xf>
    <xf numFmtId="0" fontId="12" fillId="0" borderId="4" xfId="0" applyFont="1" applyBorder="1" applyAlignment="1">
      <alignment vertical="center"/>
    </xf>
    <xf numFmtId="0" fontId="12" fillId="0" borderId="24" xfId="0" applyFont="1" applyBorder="1" applyAlignment="1">
      <alignment horizontal="center" vertical="center"/>
    </xf>
    <xf numFmtId="0" fontId="12" fillId="0" borderId="6" xfId="0" applyFont="1" applyBorder="1" applyAlignment="1">
      <alignment horizontal="left" vertical="center"/>
    </xf>
    <xf numFmtId="0" fontId="12" fillId="0" borderId="6" xfId="0" applyFont="1" applyBorder="1" applyAlignment="1">
      <alignment horizontal="center" vertical="center"/>
    </xf>
    <xf numFmtId="0" fontId="12" fillId="0" borderId="23"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lef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4" fillId="0" borderId="4" xfId="0" applyFont="1" applyBorder="1" applyAlignment="1">
      <alignment vertical="center"/>
    </xf>
    <xf numFmtId="167" fontId="20" fillId="4" borderId="10" xfId="0" applyNumberFormat="1" applyFont="1" applyFill="1" applyBorder="1" applyAlignment="1">
      <alignment horizontal="center" vertical="center" wrapText="1"/>
    </xf>
    <xf numFmtId="167" fontId="21" fillId="4" borderId="11" xfId="0" applyNumberFormat="1" applyFont="1" applyFill="1" applyBorder="1" applyAlignment="1">
      <alignment horizontal="center" vertical="center" wrapText="1"/>
    </xf>
    <xf numFmtId="167" fontId="20" fillId="4" borderId="11" xfId="0" applyNumberFormat="1" applyFont="1" applyFill="1" applyBorder="1" applyAlignment="1">
      <alignment horizontal="center" vertical="center" wrapText="1"/>
    </xf>
    <xf numFmtId="0" fontId="21" fillId="4" borderId="11" xfId="0" applyFont="1" applyFill="1" applyBorder="1" applyAlignment="1">
      <alignment horizontal="left" vertical="center" wrapText="1"/>
    </xf>
    <xf numFmtId="167" fontId="20" fillId="4" borderId="12" xfId="0" applyNumberFormat="1" applyFont="1" applyFill="1" applyBorder="1" applyAlignment="1">
      <alignment horizontal="center" vertical="center" wrapText="1"/>
    </xf>
    <xf numFmtId="167" fontId="20" fillId="4" borderId="17" xfId="0" applyNumberFormat="1" applyFont="1" applyFill="1" applyBorder="1" applyAlignment="1">
      <alignment horizontal="center" vertical="center" wrapText="1"/>
    </xf>
    <xf numFmtId="167" fontId="21" fillId="4" borderId="18" xfId="0" applyNumberFormat="1" applyFont="1" applyFill="1" applyBorder="1" applyAlignment="1">
      <alignment horizontal="center" vertical="center" wrapText="1"/>
    </xf>
    <xf numFmtId="167" fontId="20" fillId="4" borderId="18" xfId="0" applyNumberFormat="1" applyFont="1" applyFill="1" applyBorder="1" applyAlignment="1">
      <alignment horizontal="center" vertical="center" wrapText="1"/>
    </xf>
    <xf numFmtId="0" fontId="21" fillId="4" borderId="18" xfId="0" applyFont="1" applyFill="1" applyBorder="1" applyAlignment="1">
      <alignment horizontal="left" vertical="center" wrapText="1"/>
    </xf>
    <xf numFmtId="167" fontId="20" fillId="4" borderId="19" xfId="0" applyNumberFormat="1" applyFont="1" applyFill="1" applyBorder="1" applyAlignment="1">
      <alignment horizontal="center" vertical="center" wrapText="1"/>
    </xf>
    <xf numFmtId="0" fontId="12"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1" xfId="0" applyFont="1" applyBorder="1" applyAlignment="1">
      <alignment horizontal="center" vertical="center" wrapText="1"/>
    </xf>
    <xf numFmtId="0" fontId="14" fillId="0" borderId="11" xfId="0" applyFont="1" applyBorder="1" applyAlignment="1">
      <alignment horizontal="left" vertical="center" wrapText="1"/>
    </xf>
    <xf numFmtId="1" fontId="14" fillId="0" borderId="11" xfId="0" applyNumberFormat="1" applyFont="1" applyBorder="1" applyAlignment="1">
      <alignment horizontal="center" vertical="center"/>
    </xf>
    <xf numFmtId="9" fontId="22" fillId="0" borderId="11" xfId="0" applyNumberFormat="1" applyFont="1" applyBorder="1" applyAlignment="1">
      <alignment horizontal="center" vertical="center"/>
    </xf>
    <xf numFmtId="1" fontId="22" fillId="0" borderId="11" xfId="0" applyNumberFormat="1" applyFont="1" applyBorder="1" applyAlignment="1">
      <alignment horizontal="center" vertical="center"/>
    </xf>
    <xf numFmtId="0" fontId="14" fillId="0" borderId="11" xfId="0" applyFont="1" applyBorder="1" applyAlignment="1">
      <alignment horizontal="center" vertical="center"/>
    </xf>
    <xf numFmtId="172" fontId="12" fillId="0" borderId="11" xfId="0" applyNumberFormat="1" applyFont="1" applyBorder="1" applyAlignment="1">
      <alignment horizontal="left" vertical="center"/>
    </xf>
    <xf numFmtId="168" fontId="12" fillId="0" borderId="11" xfId="0" applyNumberFormat="1" applyFont="1" applyBorder="1" applyAlignment="1">
      <alignment horizontal="center" vertical="center"/>
    </xf>
    <xf numFmtId="164" fontId="22" fillId="0" borderId="12" xfId="0" applyNumberFormat="1" applyFont="1" applyBorder="1" applyAlignment="1">
      <alignment horizontal="center" vertical="center"/>
    </xf>
    <xf numFmtId="0" fontId="12" fillId="0" borderId="13" xfId="0" applyFont="1" applyBorder="1" applyAlignment="1">
      <alignment horizontal="center" vertical="center"/>
    </xf>
    <xf numFmtId="0" fontId="15" fillId="0" borderId="9" xfId="0" applyFont="1" applyBorder="1" applyAlignment="1">
      <alignment horizontal="center" vertical="center"/>
    </xf>
    <xf numFmtId="0" fontId="15" fillId="0" borderId="9" xfId="0" applyFont="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center" vertical="center"/>
    </xf>
    <xf numFmtId="9" fontId="22" fillId="0" borderId="9" xfId="0" applyNumberFormat="1" applyFont="1" applyBorder="1" applyAlignment="1">
      <alignment horizontal="center" vertical="center"/>
    </xf>
    <xf numFmtId="1" fontId="22" fillId="0" borderId="9" xfId="0" applyNumberFormat="1" applyFont="1" applyBorder="1" applyAlignment="1">
      <alignment horizontal="center" vertical="center"/>
    </xf>
    <xf numFmtId="172" fontId="12" fillId="0" borderId="9" xfId="0" applyNumberFormat="1" applyFont="1" applyBorder="1" applyAlignment="1">
      <alignment horizontal="left" vertical="center"/>
    </xf>
    <xf numFmtId="168" fontId="12" fillId="0" borderId="9" xfId="0" applyNumberFormat="1" applyFont="1" applyBorder="1" applyAlignment="1">
      <alignment horizontal="center" vertical="center"/>
    </xf>
    <xf numFmtId="164" fontId="22" fillId="0" borderId="14" xfId="0" applyNumberFormat="1" applyFont="1" applyBorder="1" applyAlignment="1">
      <alignment horizontal="center" vertical="center"/>
    </xf>
    <xf numFmtId="0" fontId="22" fillId="0" borderId="9" xfId="0" applyFont="1" applyBorder="1" applyAlignment="1">
      <alignment horizontal="center" vertical="center"/>
    </xf>
    <xf numFmtId="1" fontId="10" fillId="0" borderId="9" xfId="4" applyNumberFormat="1" applyFont="1" applyBorder="1" applyAlignment="1">
      <alignment horizontal="center" vertical="center"/>
    </xf>
    <xf numFmtId="9" fontId="12" fillId="0" borderId="9" xfId="0" applyNumberFormat="1" applyFont="1" applyBorder="1" applyAlignment="1">
      <alignment horizontal="center" vertical="center"/>
    </xf>
    <xf numFmtId="37" fontId="12" fillId="0" borderId="9" xfId="0" applyNumberFormat="1" applyFont="1" applyBorder="1" applyAlignment="1">
      <alignment horizontal="center" vertical="center"/>
    </xf>
    <xf numFmtId="0" fontId="15" fillId="0" borderId="9" xfId="0" applyFont="1" applyBorder="1" applyAlignment="1">
      <alignment horizontal="right" vertical="center" wrapText="1"/>
    </xf>
    <xf numFmtId="172" fontId="22" fillId="0" borderId="9" xfId="0" applyNumberFormat="1" applyFont="1" applyBorder="1" applyAlignment="1">
      <alignment horizontal="center" vertical="center"/>
    </xf>
    <xf numFmtId="169" fontId="23" fillId="5" borderId="9" xfId="0" applyNumberFormat="1" applyFont="1" applyFill="1" applyBorder="1" applyAlignment="1">
      <alignment horizontal="center" vertical="center"/>
    </xf>
    <xf numFmtId="169" fontId="23" fillId="5" borderId="14" xfId="0" applyNumberFormat="1" applyFont="1" applyFill="1" applyBorder="1" applyAlignment="1">
      <alignment horizontal="center" vertical="center"/>
    </xf>
    <xf numFmtId="167" fontId="21" fillId="4" borderId="9" xfId="0" applyNumberFormat="1" applyFont="1" applyFill="1" applyBorder="1" applyAlignment="1">
      <alignment horizontal="center" vertical="center" wrapText="1"/>
    </xf>
    <xf numFmtId="167" fontId="20" fillId="4" borderId="9" xfId="0" applyNumberFormat="1" applyFont="1" applyFill="1" applyBorder="1" applyAlignment="1">
      <alignment horizontal="center" vertical="center" wrapText="1"/>
    </xf>
    <xf numFmtId="0" fontId="21" fillId="4" borderId="9" xfId="0" applyFont="1" applyFill="1" applyBorder="1" applyAlignment="1">
      <alignment horizontal="left" vertical="center" wrapText="1"/>
    </xf>
    <xf numFmtId="172" fontId="20" fillId="4" borderId="9" xfId="0" applyNumberFormat="1" applyFont="1" applyFill="1" applyBorder="1" applyAlignment="1">
      <alignment horizontal="center" vertical="center" wrapText="1"/>
    </xf>
    <xf numFmtId="167" fontId="20" fillId="4" borderId="14" xfId="0" applyNumberFormat="1" applyFont="1" applyFill="1" applyBorder="1" applyAlignment="1">
      <alignment horizontal="center" vertical="center" wrapText="1"/>
    </xf>
    <xf numFmtId="164" fontId="19" fillId="0" borderId="9" xfId="0" applyNumberFormat="1" applyFont="1" applyBorder="1" applyAlignment="1">
      <alignment horizontal="center" vertical="center"/>
    </xf>
    <xf numFmtId="0" fontId="19" fillId="6" borderId="9" xfId="0" applyFont="1" applyFill="1" applyBorder="1" applyAlignment="1">
      <alignment horizontal="center" vertical="center"/>
    </xf>
    <xf numFmtId="0" fontId="19" fillId="9" borderId="9" xfId="0" applyFont="1" applyFill="1" applyBorder="1" applyAlignment="1">
      <alignment horizontal="center" vertical="center"/>
    </xf>
    <xf numFmtId="164" fontId="12" fillId="0" borderId="9" xfId="0" applyNumberFormat="1" applyFont="1" applyBorder="1" applyAlignment="1">
      <alignment horizontal="center" vertical="center"/>
    </xf>
    <xf numFmtId="168" fontId="12" fillId="0" borderId="9" xfId="0" applyNumberFormat="1" applyFont="1" applyBorder="1" applyAlignment="1">
      <alignment horizontal="left" vertical="center"/>
    </xf>
    <xf numFmtId="169" fontId="22" fillId="0" borderId="14" xfId="0" applyNumberFormat="1" applyFont="1" applyBorder="1" applyAlignment="1">
      <alignment horizontal="center" vertical="center"/>
    </xf>
    <xf numFmtId="0" fontId="14" fillId="0" borderId="9" xfId="0" applyFont="1" applyBorder="1" applyAlignment="1">
      <alignment horizontal="center" vertical="center" wrapText="1"/>
    </xf>
    <xf numFmtId="172" fontId="23" fillId="0" borderId="9" xfId="0" applyNumberFormat="1" applyFont="1" applyBorder="1" applyAlignment="1">
      <alignment horizontal="center" vertical="center"/>
    </xf>
    <xf numFmtId="0" fontId="10" fillId="0" borderId="9" xfId="0" applyFont="1" applyBorder="1" applyAlignment="1">
      <alignment horizontal="center" vertical="center"/>
    </xf>
    <xf numFmtId="0" fontId="15" fillId="0" borderId="9" xfId="6" applyFont="1" applyBorder="1" applyAlignment="1">
      <alignment horizontal="center" vertical="center" wrapText="1"/>
    </xf>
    <xf numFmtId="0" fontId="14" fillId="0" borderId="9" xfId="6" applyFont="1" applyBorder="1" applyAlignment="1">
      <alignment vertical="center" wrapText="1"/>
    </xf>
    <xf numFmtId="1" fontId="14" fillId="0" borderId="9" xfId="6" applyNumberFormat="1" applyFont="1" applyBorder="1" applyAlignment="1">
      <alignment horizontal="center" vertical="center"/>
    </xf>
    <xf numFmtId="1" fontId="14" fillId="0" borderId="9" xfId="0" applyNumberFormat="1" applyFont="1" applyBorder="1" applyAlignment="1">
      <alignment horizontal="center" vertical="center"/>
    </xf>
    <xf numFmtId="0" fontId="10" fillId="0" borderId="9" xfId="0" applyFont="1" applyBorder="1" applyAlignment="1">
      <alignment horizontal="left" vertical="center" wrapText="1"/>
    </xf>
    <xf numFmtId="1" fontId="10" fillId="0" borderId="9" xfId="0" applyNumberFormat="1" applyFont="1" applyBorder="1" applyAlignment="1">
      <alignment horizontal="center" vertical="center"/>
    </xf>
    <xf numFmtId="0" fontId="15" fillId="0" borderId="9" xfId="6" applyFont="1" applyBorder="1" applyAlignment="1">
      <alignment vertical="center" wrapText="1"/>
    </xf>
    <xf numFmtId="1" fontId="10" fillId="0" borderId="9" xfId="6" applyNumberFormat="1" applyFont="1" applyBorder="1" applyAlignment="1">
      <alignment horizontal="center" vertical="center"/>
    </xf>
    <xf numFmtId="172" fontId="25" fillId="0" borderId="9" xfId="0" applyNumberFormat="1" applyFont="1" applyBorder="1" applyAlignment="1">
      <alignment horizontal="left" vertical="center"/>
    </xf>
    <xf numFmtId="0" fontId="14" fillId="0" borderId="9" xfId="0" applyFont="1" applyBorder="1" applyAlignment="1">
      <alignment vertical="center"/>
    </xf>
    <xf numFmtId="169" fontId="23" fillId="0" borderId="9" xfId="0" applyNumberFormat="1" applyFont="1" applyBorder="1" applyAlignment="1">
      <alignment horizontal="center" vertical="center"/>
    </xf>
    <xf numFmtId="169" fontId="23" fillId="0" borderId="14" xfId="0" applyNumberFormat="1" applyFont="1" applyBorder="1" applyAlignment="1">
      <alignment horizontal="center" vertical="center"/>
    </xf>
    <xf numFmtId="0" fontId="15" fillId="5" borderId="13" xfId="0" applyFont="1" applyFill="1" applyBorder="1" applyAlignment="1">
      <alignment horizontal="left" vertical="center"/>
    </xf>
    <xf numFmtId="0" fontId="15" fillId="5" borderId="9" xfId="0" applyFont="1" applyFill="1" applyBorder="1" applyAlignment="1">
      <alignment horizontal="center" vertical="center"/>
    </xf>
    <xf numFmtId="0" fontId="15" fillId="5" borderId="9" xfId="0" applyFont="1" applyFill="1" applyBorder="1" applyAlignment="1">
      <alignment horizontal="left" vertical="center" wrapText="1"/>
    </xf>
    <xf numFmtId="0" fontId="23" fillId="5" borderId="9" xfId="0" applyFont="1" applyFill="1" applyBorder="1" applyAlignment="1">
      <alignment horizontal="left" vertical="center"/>
    </xf>
    <xf numFmtId="1" fontId="23" fillId="5" borderId="9" xfId="0" applyNumberFormat="1" applyFont="1" applyFill="1" applyBorder="1" applyAlignment="1">
      <alignment horizontal="left" vertical="center"/>
    </xf>
    <xf numFmtId="0" fontId="23" fillId="5" borderId="9" xfId="0" applyFont="1" applyFill="1" applyBorder="1" applyAlignment="1">
      <alignment horizontal="center" vertical="center"/>
    </xf>
    <xf numFmtId="164" fontId="23" fillId="5" borderId="9" xfId="0" applyNumberFormat="1" applyFont="1" applyFill="1" applyBorder="1" applyAlignment="1">
      <alignment horizontal="left" vertical="center"/>
    </xf>
    <xf numFmtId="169" fontId="15" fillId="5" borderId="9" xfId="0" applyNumberFormat="1" applyFont="1" applyFill="1" applyBorder="1" applyAlignment="1">
      <alignment horizontal="left" vertical="center"/>
    </xf>
    <xf numFmtId="169" fontId="15" fillId="5" borderId="14" xfId="0" applyNumberFormat="1" applyFont="1" applyFill="1" applyBorder="1" applyAlignment="1">
      <alignment horizontal="left" vertical="center"/>
    </xf>
    <xf numFmtId="0" fontId="15" fillId="7" borderId="13" xfId="0" applyFont="1" applyFill="1" applyBorder="1" applyAlignment="1">
      <alignment horizontal="left" vertical="center"/>
    </xf>
    <xf numFmtId="0" fontId="15" fillId="7" borderId="9" xfId="0" applyFont="1" applyFill="1" applyBorder="1" applyAlignment="1">
      <alignment horizontal="center" vertical="center"/>
    </xf>
    <xf numFmtId="0" fontId="15" fillId="7" borderId="9" xfId="0" applyFont="1" applyFill="1" applyBorder="1" applyAlignment="1">
      <alignment horizontal="left" vertical="center"/>
    </xf>
    <xf numFmtId="1" fontId="15" fillId="7" borderId="9" xfId="0" applyNumberFormat="1" applyFont="1" applyFill="1" applyBorder="1" applyAlignment="1">
      <alignment horizontal="left" vertical="center"/>
    </xf>
    <xf numFmtId="9" fontId="15" fillId="7" borderId="9" xfId="0" applyNumberFormat="1" applyFont="1" applyFill="1" applyBorder="1" applyAlignment="1">
      <alignment horizontal="left" vertical="center"/>
    </xf>
    <xf numFmtId="164" fontId="15" fillId="7" borderId="14" xfId="0" applyNumberFormat="1" applyFont="1" applyFill="1" applyBorder="1" applyAlignment="1">
      <alignment horizontal="left" vertical="center"/>
    </xf>
    <xf numFmtId="0" fontId="15" fillId="8" borderId="20" xfId="0" applyFont="1" applyFill="1" applyBorder="1" applyAlignment="1">
      <alignment horizontal="left" vertical="center"/>
    </xf>
    <xf numFmtId="0" fontId="15" fillId="8" borderId="21" xfId="0" applyFont="1" applyFill="1" applyBorder="1" applyAlignment="1">
      <alignment horizontal="center" vertical="center"/>
    </xf>
    <xf numFmtId="167" fontId="15" fillId="8" borderId="21" xfId="0" applyNumberFormat="1" applyFont="1" applyFill="1" applyBorder="1" applyAlignment="1">
      <alignment horizontal="center" vertical="center"/>
    </xf>
    <xf numFmtId="0" fontId="15" fillId="8" borderId="21" xfId="0" applyFont="1" applyFill="1" applyBorder="1" applyAlignment="1">
      <alignment horizontal="left" vertical="center" wrapText="1"/>
    </xf>
    <xf numFmtId="0" fontId="23" fillId="8" borderId="21" xfId="0" applyFont="1" applyFill="1" applyBorder="1" applyAlignment="1">
      <alignment horizontal="left" vertical="center"/>
    </xf>
    <xf numFmtId="1" fontId="23" fillId="8" borderId="21" xfId="0" applyNumberFormat="1" applyFont="1" applyFill="1" applyBorder="1" applyAlignment="1">
      <alignment horizontal="left" vertical="center"/>
    </xf>
    <xf numFmtId="0" fontId="23" fillId="8" borderId="21" xfId="0" applyFont="1" applyFill="1" applyBorder="1" applyAlignment="1">
      <alignment horizontal="center" vertical="center"/>
    </xf>
    <xf numFmtId="164" fontId="23" fillId="8" borderId="21" xfId="0" applyNumberFormat="1" applyFont="1" applyFill="1" applyBorder="1" applyAlignment="1">
      <alignment horizontal="left" vertical="center"/>
    </xf>
    <xf numFmtId="169" fontId="15" fillId="8" borderId="22" xfId="0" applyNumberFormat="1" applyFont="1" applyFill="1" applyBorder="1" applyAlignment="1">
      <alignment horizontal="left" vertical="center"/>
    </xf>
    <xf numFmtId="0" fontId="25" fillId="0" borderId="2" xfId="0" applyFont="1" applyBorder="1" applyAlignment="1">
      <alignment horizontal="center" vertical="center"/>
    </xf>
    <xf numFmtId="0" fontId="25" fillId="0" borderId="2" xfId="0" applyFont="1" applyBorder="1" applyAlignment="1">
      <alignment vertical="center"/>
    </xf>
    <xf numFmtId="0" fontId="14" fillId="0" borderId="2" xfId="0" applyFont="1" applyBorder="1" applyAlignment="1">
      <alignment vertical="center"/>
    </xf>
    <xf numFmtId="0" fontId="14" fillId="0" borderId="15" xfId="0" applyFont="1" applyBorder="1" applyAlignment="1">
      <alignment vertical="center"/>
    </xf>
    <xf numFmtId="0" fontId="19" fillId="0" borderId="2" xfId="0" applyFont="1" applyBorder="1" applyAlignment="1">
      <alignment horizontal="center" vertical="center"/>
    </xf>
    <xf numFmtId="0" fontId="14" fillId="0" borderId="2" xfId="0" applyFont="1" applyBorder="1" applyAlignment="1">
      <alignment horizontal="center" vertical="center"/>
    </xf>
    <xf numFmtId="0" fontId="12" fillId="0" borderId="2" xfId="0" applyFont="1" applyBorder="1" applyAlignment="1">
      <alignment vertical="center"/>
    </xf>
    <xf numFmtId="0" fontId="14" fillId="0" borderId="7" xfId="0" applyFont="1" applyBorder="1" applyAlignment="1">
      <alignment vertical="center"/>
    </xf>
    <xf numFmtId="0" fontId="19" fillId="0" borderId="8" xfId="0" applyFont="1" applyBorder="1" applyAlignment="1">
      <alignment horizontal="center" vertical="center"/>
    </xf>
    <xf numFmtId="0" fontId="13" fillId="0" borderId="8" xfId="0" applyFont="1" applyBorder="1" applyAlignment="1">
      <alignment horizontal="center" vertical="center"/>
    </xf>
    <xf numFmtId="0" fontId="12" fillId="0" borderId="8" xfId="0" applyFont="1" applyBorder="1" applyAlignment="1">
      <alignment horizontal="left" vertical="center"/>
    </xf>
    <xf numFmtId="0" fontId="14" fillId="0" borderId="8" xfId="0" applyFont="1" applyBorder="1" applyAlignment="1">
      <alignment vertical="center"/>
    </xf>
    <xf numFmtId="0" fontId="14" fillId="0" borderId="16" xfId="0" applyFont="1" applyBorder="1" applyAlignment="1">
      <alignment vertical="center"/>
    </xf>
    <xf numFmtId="0" fontId="12" fillId="0" borderId="4" xfId="0" applyFont="1" applyBorder="1" applyAlignment="1">
      <alignment vertical="center"/>
    </xf>
    <xf numFmtId="1" fontId="10" fillId="0" borderId="9" xfId="9" applyNumberFormat="1" applyFont="1" applyBorder="1" applyAlignment="1">
      <alignment horizontal="left" vertical="center" wrapText="1"/>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wrapText="1"/>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wrapText="1"/>
    </xf>
    <xf numFmtId="0" fontId="1" fillId="0" borderId="2" xfId="9"/>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24" fillId="0" borderId="9" xfId="9" applyNumberFormat="1" applyFont="1" applyBorder="1" applyAlignment="1">
      <alignment horizontal="left" vertical="center"/>
    </xf>
    <xf numFmtId="0" fontId="1" fillId="0" borderId="2" xfId="9"/>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 fillId="0" borderId="9" xfId="9" applyNumberForma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0" fontId="19" fillId="9" borderId="9" xfId="0" applyFont="1" applyFill="1" applyBorder="1" applyAlignment="1">
      <alignment horizontal="center" vertical="center" wrapText="1"/>
    </xf>
    <xf numFmtId="1" fontId="10" fillId="0" borderId="9" xfId="9" applyNumberFormat="1" applyFont="1" applyBorder="1" applyAlignment="1">
      <alignment horizontal="center" vertical="center"/>
    </xf>
    <xf numFmtId="0" fontId="6" fillId="0" borderId="9" xfId="9" applyFont="1" applyBorder="1" applyAlignment="1">
      <alignment horizontal="left" vertical="center" wrapText="1"/>
    </xf>
    <xf numFmtId="1" fontId="15" fillId="0" borderId="9" xfId="6" applyNumberFormat="1" applyFont="1" applyBorder="1" applyAlignment="1">
      <alignment horizontal="center" vertical="center"/>
    </xf>
    <xf numFmtId="1" fontId="1" fillId="0" borderId="9" xfId="9" applyNumberFormat="1" applyBorder="1" applyAlignment="1">
      <alignment horizontal="left" vertical="center" wrapText="1"/>
    </xf>
    <xf numFmtId="9" fontId="23" fillId="0" borderId="9" xfId="0"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0" fontId="1" fillId="0" borderId="2" xfId="9"/>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24" fillId="0" borderId="9" xfId="9" applyNumberFormat="1" applyFont="1" applyBorder="1" applyAlignment="1">
      <alignment horizontal="left"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0" fontId="1" fillId="0" borderId="2" xfId="9"/>
    <xf numFmtId="1" fontId="10" fillId="0" borderId="9" xfId="9" applyNumberFormat="1" applyFont="1" applyBorder="1" applyAlignment="1">
      <alignment horizontal="center" vertical="center"/>
    </xf>
    <xf numFmtId="0" fontId="6" fillId="0" borderId="9" xfId="9" applyFont="1" applyBorder="1" applyAlignment="1">
      <alignment vertical="top" wrapText="1"/>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10" fillId="0" borderId="9" xfId="9" applyNumberFormat="1" applyFont="1" applyFill="1" applyBorder="1" applyAlignment="1">
      <alignment horizontal="left" vertical="center" wrapText="1"/>
    </xf>
    <xf numFmtId="0" fontId="14" fillId="10" borderId="9" xfId="6" applyFont="1" applyFill="1" applyBorder="1" applyAlignment="1">
      <alignment vertical="center" wrapText="1"/>
    </xf>
    <xf numFmtId="1" fontId="14" fillId="10" borderId="9" xfId="6" applyNumberFormat="1" applyFont="1" applyFill="1" applyBorder="1" applyAlignment="1">
      <alignment horizontal="center" vertical="center"/>
    </xf>
    <xf numFmtId="9" fontId="22" fillId="10" borderId="9" xfId="0" applyNumberFormat="1" applyFont="1" applyFill="1" applyBorder="1" applyAlignment="1">
      <alignment horizontal="center" vertical="center"/>
    </xf>
    <xf numFmtId="1" fontId="22" fillId="10" borderId="9" xfId="0" applyNumberFormat="1" applyFont="1" applyFill="1" applyBorder="1" applyAlignment="1">
      <alignment horizontal="center" vertical="center"/>
    </xf>
    <xf numFmtId="1" fontId="10" fillId="10" borderId="9" xfId="6" applyNumberFormat="1" applyFont="1" applyFill="1" applyBorder="1" applyAlignment="1">
      <alignment horizontal="center" vertical="center"/>
    </xf>
    <xf numFmtId="1" fontId="10" fillId="10" borderId="9" xfId="9" applyNumberFormat="1" applyFont="1" applyFill="1" applyBorder="1" applyAlignment="1">
      <alignment horizontal="left" vertical="center" wrapText="1"/>
    </xf>
    <xf numFmtId="1" fontId="10" fillId="10" borderId="9" xfId="9" applyNumberFormat="1" applyFont="1" applyFill="1" applyBorder="1" applyAlignment="1">
      <alignment horizontal="center" vertical="center"/>
    </xf>
    <xf numFmtId="9" fontId="12" fillId="10" borderId="9" xfId="0" applyNumberFormat="1" applyFont="1" applyFill="1" applyBorder="1" applyAlignment="1">
      <alignment horizontal="center" vertical="center"/>
    </xf>
    <xf numFmtId="37" fontId="12" fillId="10" borderId="9" xfId="0" applyNumberFormat="1" applyFont="1" applyFill="1" applyBorder="1" applyAlignment="1">
      <alignment horizontal="center" vertical="center"/>
    </xf>
    <xf numFmtId="0" fontId="10" fillId="10" borderId="9" xfId="0" applyFont="1" applyFill="1" applyBorder="1" applyAlignment="1">
      <alignment horizontal="center" vertical="center"/>
    </xf>
    <xf numFmtId="172" fontId="12" fillId="10" borderId="9" xfId="0" applyNumberFormat="1" applyFont="1" applyFill="1" applyBorder="1" applyAlignment="1">
      <alignment horizontal="left" vertical="center"/>
    </xf>
    <xf numFmtId="168" fontId="12" fillId="10" borderId="9" xfId="0" applyNumberFormat="1" applyFont="1" applyFill="1" applyBorder="1" applyAlignment="1">
      <alignment horizontal="center" vertical="center"/>
    </xf>
    <xf numFmtId="164" fontId="22" fillId="10" borderId="14" xfId="0" applyNumberFormat="1" applyFont="1" applyFill="1" applyBorder="1" applyAlignment="1">
      <alignment horizontal="center" vertical="center"/>
    </xf>
    <xf numFmtId="1" fontId="10" fillId="10" borderId="9" xfId="9" applyNumberFormat="1" applyFont="1" applyFill="1" applyBorder="1" applyAlignment="1">
      <alignment horizontal="left" vertical="center"/>
    </xf>
    <xf numFmtId="0" fontId="6" fillId="10" borderId="9" xfId="9" applyFont="1" applyFill="1" applyBorder="1" applyAlignment="1">
      <alignment horizontal="left" vertical="center" wrapText="1"/>
    </xf>
    <xf numFmtId="0" fontId="14" fillId="10" borderId="9" xfId="0" applyFont="1" applyFill="1" applyBorder="1" applyAlignment="1">
      <alignment horizontal="center" vertical="center"/>
    </xf>
    <xf numFmtId="0" fontId="12" fillId="0" borderId="5" xfId="0" applyFont="1" applyBorder="1" applyAlignment="1">
      <alignment horizontal="center" vertical="center"/>
    </xf>
    <xf numFmtId="0" fontId="12" fillId="0" borderId="23" xfId="0" applyFont="1" applyBorder="1" applyAlignment="1">
      <alignment vertical="center"/>
    </xf>
    <xf numFmtId="0" fontId="12" fillId="0" borderId="4" xfId="0" applyFont="1" applyBorder="1" applyAlignment="1">
      <alignment vertical="center"/>
    </xf>
    <xf numFmtId="0" fontId="12" fillId="0" borderId="3" xfId="0" applyFont="1" applyBorder="1" applyAlignment="1">
      <alignment vertical="center"/>
    </xf>
    <xf numFmtId="0" fontId="17" fillId="3" borderId="24" xfId="0" applyFont="1" applyFill="1" applyBorder="1" applyAlignment="1">
      <alignment horizontal="center" vertical="center"/>
    </xf>
    <xf numFmtId="0" fontId="16" fillId="0" borderId="6" xfId="0" applyFont="1" applyBorder="1" applyAlignment="1">
      <alignment vertical="center"/>
    </xf>
    <xf numFmtId="0" fontId="17" fillId="3" borderId="6" xfId="0" applyFont="1" applyFill="1" applyBorder="1" applyAlignment="1">
      <alignment horizontal="center" vertical="center"/>
    </xf>
    <xf numFmtId="0" fontId="16" fillId="0" borderId="25" xfId="0" applyFont="1" applyBorder="1" applyAlignment="1">
      <alignment vertical="center"/>
    </xf>
    <xf numFmtId="166" fontId="17" fillId="3" borderId="2" xfId="0" applyNumberFormat="1" applyFont="1" applyFill="1" applyBorder="1" applyAlignment="1">
      <alignment horizontal="center" vertical="center"/>
    </xf>
    <xf numFmtId="0" fontId="16" fillId="0" borderId="15" xfId="0" applyFont="1" applyBorder="1" applyAlignment="1">
      <alignment vertical="center"/>
    </xf>
    <xf numFmtId="0" fontId="16" fillId="0" borderId="2" xfId="0" applyFont="1" applyBorder="1" applyAlignment="1">
      <alignment vertical="center"/>
    </xf>
    <xf numFmtId="0" fontId="17" fillId="3" borderId="1" xfId="0" applyFont="1" applyFill="1" applyBorder="1" applyAlignment="1">
      <alignment horizontal="right" vertical="center"/>
    </xf>
    <xf numFmtId="0" fontId="16" fillId="0" borderId="1" xfId="0" applyFont="1" applyBorder="1" applyAlignment="1">
      <alignment vertical="center"/>
    </xf>
    <xf numFmtId="0" fontId="19" fillId="0" borderId="2" xfId="0" applyFont="1" applyBorder="1" applyAlignment="1">
      <alignment horizontal="center" vertical="center" wrapText="1"/>
    </xf>
    <xf numFmtId="0" fontId="14" fillId="0" borderId="2" xfId="0" applyFont="1" applyBorder="1" applyAlignment="1">
      <alignment vertical="center"/>
    </xf>
    <xf numFmtId="0" fontId="18" fillId="0" borderId="1" xfId="0" applyFont="1" applyBorder="1" applyAlignment="1">
      <alignment horizontal="center" vertical="center"/>
    </xf>
    <xf numFmtId="0" fontId="12" fillId="0" borderId="1" xfId="0" applyFont="1" applyBorder="1" applyAlignment="1">
      <alignment horizontal="center" vertical="center"/>
    </xf>
  </cellXfs>
  <cellStyles count="10">
    <cellStyle name="Comma 2 2" xfId="1"/>
    <cellStyle name="Normal" xfId="0" builtinId="0"/>
    <cellStyle name="Normal 2" xfId="2"/>
    <cellStyle name="Normal 3" xfId="4"/>
    <cellStyle name="Normal 3 2" xfId="8"/>
    <cellStyle name="Normal 4" xfId="6"/>
    <cellStyle name="Normal 5" xfId="5"/>
    <cellStyle name="Normal 6" xfId="9"/>
    <cellStyle name="Percent 2" xfId="3"/>
    <cellStyle name="Percent 2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228599</xdr:colOff>
      <xdr:row>1</xdr:row>
      <xdr:rowOff>0</xdr:rowOff>
    </xdr:from>
    <xdr:to>
      <xdr:col>3</xdr:col>
      <xdr:colOff>3775</xdr:colOff>
      <xdr:row>7</xdr:row>
      <xdr:rowOff>2721</xdr:rowOff>
    </xdr:to>
    <xdr:pic>
      <xdr:nvPicPr>
        <xdr:cNvPr id="3" name="Picture 2">
          <a:extLst>
            <a:ext uri="{FF2B5EF4-FFF2-40B4-BE49-F238E27FC236}">
              <a16:creationId xmlns:a16="http://schemas.microsoft.com/office/drawing/2014/main" xmlns="" id="{CF07F02E-E5A4-14EF-40F1-0FCAFAB7CE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599" y="206829"/>
          <a:ext cx="1807029" cy="116749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ri%20Swallie/Documents/Budget%20Tracker%20Bid%20Leveling%20Sheet%20(version%201).xls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Comparison (New)"/>
      <sheetName val="2025 Fit Out Costs"/>
      <sheetName val="Bid Comparison "/>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PEwm" Type="http://schemas.openxmlformats.org/officeDocument/2006/relationships/image" Target="../media/pe-watermark-3000x21.jpe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E238"/>
  <sheetViews>
    <sheetView tabSelected="1" view="pageBreakPreview" zoomScale="60" zoomScaleNormal="70" workbookViewId="0">
      <pane ySplit="8" topLeftCell="A9" activePane="bottomLeft" state="frozen"/>
      <selection pane="bottomLeft" activeCell="T11" sqref="T11"/>
    </sheetView>
  </sheetViews>
  <sheetFormatPr defaultColWidth="14.44140625" defaultRowHeight="15.6" x14ac:dyDescent="0.3"/>
  <cols>
    <col min="1" max="1" width="3.33203125" style="1" customWidth="1"/>
    <col min="2" max="2" width="7.33203125" style="1" customWidth="1"/>
    <col min="3" max="3" width="19.109375" style="8" customWidth="1"/>
    <col min="4" max="4" width="15.109375" style="7" customWidth="1"/>
    <col min="5" max="5" width="95" style="1" bestFit="1" customWidth="1"/>
    <col min="6" max="6" width="10" style="1" customWidth="1"/>
    <col min="7" max="7" width="8.6640625" style="1" customWidth="1"/>
    <col min="8" max="8" width="10" style="1" customWidth="1"/>
    <col min="9" max="9" width="7.33203125" style="1" customWidth="1"/>
    <col min="10" max="10" width="14.6640625" style="1" customWidth="1"/>
    <col min="11" max="11" width="15.44140625" style="1" bestFit="1" customWidth="1"/>
    <col min="12" max="12" width="14.33203125" style="1" customWidth="1"/>
    <col min="13" max="13" width="18" style="1" customWidth="1"/>
    <col min="14" max="14" width="18.88671875" style="1" customWidth="1"/>
    <col min="15" max="31" width="8.6640625" style="1" customWidth="1"/>
    <col min="32" max="16384" width="14.44140625" style="1"/>
  </cols>
  <sheetData>
    <row r="1" spans="1:31" ht="16.2" thickBot="1" x14ac:dyDescent="0.35">
      <c r="A1" s="9"/>
      <c r="B1" s="10"/>
      <c r="C1" s="11"/>
      <c r="D1" s="12"/>
      <c r="E1" s="13"/>
      <c r="F1" s="12"/>
      <c r="G1" s="12"/>
      <c r="H1" s="14"/>
      <c r="I1" s="15"/>
      <c r="J1" s="16"/>
      <c r="K1" s="16"/>
      <c r="L1" s="16"/>
      <c r="M1" s="16"/>
      <c r="N1" s="17"/>
    </row>
    <row r="2" spans="1:31" x14ac:dyDescent="0.3">
      <c r="A2" s="18"/>
      <c r="B2" s="199"/>
      <c r="C2" s="200"/>
      <c r="D2" s="19"/>
      <c r="E2" s="20"/>
      <c r="F2" s="21"/>
      <c r="G2" s="22"/>
      <c r="H2" s="203"/>
      <c r="I2" s="204"/>
      <c r="J2" s="204"/>
      <c r="K2" s="204"/>
      <c r="L2" s="204"/>
      <c r="M2" s="205" t="s">
        <v>0</v>
      </c>
      <c r="N2" s="206"/>
      <c r="O2" s="5"/>
      <c r="P2" s="5"/>
      <c r="Q2" s="5"/>
      <c r="R2" s="5"/>
      <c r="S2" s="5"/>
      <c r="T2" s="5"/>
      <c r="U2" s="5"/>
      <c r="V2" s="5"/>
      <c r="W2" s="5"/>
      <c r="X2" s="5"/>
      <c r="Y2" s="5"/>
      <c r="Z2" s="5"/>
      <c r="AA2" s="5"/>
      <c r="AB2" s="5"/>
      <c r="AC2" s="5"/>
      <c r="AD2" s="5"/>
      <c r="AE2" s="5"/>
    </row>
    <row r="3" spans="1:31" x14ac:dyDescent="0.3">
      <c r="A3" s="18"/>
      <c r="B3" s="201"/>
      <c r="C3" s="202"/>
      <c r="D3" s="214" t="s">
        <v>1</v>
      </c>
      <c r="E3" s="212" t="s">
        <v>67</v>
      </c>
      <c r="F3" s="213"/>
      <c r="G3" s="202"/>
      <c r="H3" s="210" t="s">
        <v>2</v>
      </c>
      <c r="I3" s="209"/>
      <c r="J3" s="209"/>
      <c r="K3" s="209"/>
      <c r="L3" s="209"/>
      <c r="M3" s="207">
        <f>N226</f>
        <v>176714.8322710472</v>
      </c>
      <c r="N3" s="208"/>
      <c r="O3" s="5"/>
      <c r="P3" s="5"/>
      <c r="Q3" s="5"/>
      <c r="R3" s="5"/>
      <c r="S3" s="5"/>
      <c r="T3" s="5"/>
      <c r="U3" s="5"/>
      <c r="V3" s="5"/>
      <c r="W3" s="5"/>
      <c r="X3" s="5"/>
      <c r="Y3" s="5"/>
      <c r="Z3" s="5"/>
      <c r="AA3" s="5"/>
      <c r="AB3" s="5"/>
      <c r="AC3" s="5"/>
      <c r="AD3" s="5"/>
      <c r="AE3" s="5"/>
    </row>
    <row r="4" spans="1:31" x14ac:dyDescent="0.3">
      <c r="A4" s="18"/>
      <c r="B4" s="201"/>
      <c r="C4" s="202"/>
      <c r="D4" s="215"/>
      <c r="E4" s="213"/>
      <c r="F4" s="213"/>
      <c r="G4" s="202"/>
      <c r="H4" s="210" t="s">
        <v>3</v>
      </c>
      <c r="I4" s="209"/>
      <c r="J4" s="209"/>
      <c r="K4" s="209"/>
      <c r="L4" s="209"/>
      <c r="M4" s="207">
        <f>SUM(N227:N231)</f>
        <v>88357.416135523599</v>
      </c>
      <c r="N4" s="208"/>
      <c r="O4" s="5"/>
      <c r="P4" s="5"/>
      <c r="Q4" s="5"/>
      <c r="R4" s="5"/>
      <c r="S4" s="5"/>
      <c r="T4" s="5"/>
      <c r="U4" s="5"/>
      <c r="V4" s="5"/>
      <c r="W4" s="5"/>
      <c r="X4" s="5"/>
      <c r="Y4" s="5"/>
      <c r="Z4" s="5"/>
      <c r="AA4" s="5"/>
      <c r="AB4" s="5"/>
      <c r="AC4" s="5"/>
      <c r="AD4" s="5"/>
      <c r="AE4" s="5"/>
    </row>
    <row r="5" spans="1:31" x14ac:dyDescent="0.3">
      <c r="A5" s="18"/>
      <c r="B5" s="201"/>
      <c r="C5" s="202"/>
      <c r="D5" s="214" t="s">
        <v>4</v>
      </c>
      <c r="E5" s="212" t="s">
        <v>200</v>
      </c>
      <c r="F5" s="213"/>
      <c r="G5" s="202"/>
      <c r="H5" s="211"/>
      <c r="I5" s="209"/>
      <c r="J5" s="209"/>
      <c r="K5" s="209"/>
      <c r="L5" s="209"/>
      <c r="M5" s="209"/>
      <c r="N5" s="208"/>
      <c r="O5" s="5"/>
      <c r="P5" s="5"/>
      <c r="Q5" s="5"/>
      <c r="R5" s="5"/>
      <c r="S5" s="5"/>
      <c r="T5" s="5"/>
      <c r="U5" s="5"/>
      <c r="V5" s="5"/>
      <c r="W5" s="5"/>
      <c r="X5" s="5"/>
      <c r="Y5" s="5"/>
      <c r="Z5" s="5"/>
      <c r="AA5" s="5"/>
      <c r="AB5" s="5"/>
      <c r="AC5" s="5"/>
      <c r="AD5" s="5"/>
      <c r="AE5" s="5"/>
    </row>
    <row r="6" spans="1:31" x14ac:dyDescent="0.3">
      <c r="A6" s="18"/>
      <c r="B6" s="201"/>
      <c r="C6" s="202"/>
      <c r="D6" s="215"/>
      <c r="E6" s="213"/>
      <c r="F6" s="213"/>
      <c r="G6" s="202"/>
      <c r="H6" s="210" t="s">
        <v>5</v>
      </c>
      <c r="I6" s="209"/>
      <c r="J6" s="209"/>
      <c r="K6" s="209"/>
      <c r="L6" s="209"/>
      <c r="M6" s="207">
        <f>SUM(M3:N5)</f>
        <v>265072.24840657081</v>
      </c>
      <c r="N6" s="208"/>
      <c r="O6" s="5"/>
      <c r="P6" s="5"/>
      <c r="Q6" s="5"/>
      <c r="R6" s="5"/>
      <c r="S6" s="5"/>
      <c r="T6" s="5"/>
      <c r="U6" s="5"/>
      <c r="V6" s="5"/>
      <c r="W6" s="5"/>
      <c r="X6" s="5"/>
      <c r="Y6" s="5"/>
      <c r="Z6" s="5"/>
      <c r="AA6" s="5"/>
      <c r="AB6" s="5"/>
      <c r="AC6" s="5"/>
      <c r="AD6" s="5"/>
      <c r="AE6" s="5"/>
    </row>
    <row r="7" spans="1:31" ht="16.2" thickBot="1" x14ac:dyDescent="0.35">
      <c r="A7" s="18"/>
      <c r="B7" s="201"/>
      <c r="C7" s="202"/>
      <c r="D7" s="23"/>
      <c r="E7" s="24"/>
      <c r="F7" s="25"/>
      <c r="G7" s="26"/>
      <c r="H7" s="211"/>
      <c r="I7" s="209"/>
      <c r="J7" s="209"/>
      <c r="K7" s="209"/>
      <c r="L7" s="209"/>
      <c r="M7" s="209"/>
      <c r="N7" s="208"/>
      <c r="O7" s="5"/>
      <c r="P7" s="5"/>
      <c r="Q7" s="5"/>
      <c r="R7" s="5"/>
      <c r="S7" s="5"/>
      <c r="T7" s="5"/>
      <c r="U7" s="5"/>
      <c r="V7" s="5"/>
      <c r="W7" s="5"/>
      <c r="X7" s="5"/>
      <c r="Y7" s="5"/>
      <c r="Z7" s="5"/>
      <c r="AA7" s="5"/>
      <c r="AB7" s="5"/>
      <c r="AC7" s="5"/>
      <c r="AD7" s="5"/>
      <c r="AE7" s="5"/>
    </row>
    <row r="8" spans="1:31" ht="46.8" x14ac:dyDescent="0.3">
      <c r="A8" s="27"/>
      <c r="B8" s="28" t="s">
        <v>6</v>
      </c>
      <c r="C8" s="29" t="s">
        <v>7</v>
      </c>
      <c r="D8" s="30" t="s">
        <v>8</v>
      </c>
      <c r="E8" s="31" t="s">
        <v>9</v>
      </c>
      <c r="F8" s="30" t="s">
        <v>10</v>
      </c>
      <c r="G8" s="30" t="s">
        <v>11</v>
      </c>
      <c r="H8" s="30" t="s">
        <v>12</v>
      </c>
      <c r="I8" s="30" t="s">
        <v>13</v>
      </c>
      <c r="J8" s="30" t="s">
        <v>14</v>
      </c>
      <c r="K8" s="30" t="s">
        <v>15</v>
      </c>
      <c r="L8" s="30" t="s">
        <v>16</v>
      </c>
      <c r="M8" s="30" t="s">
        <v>17</v>
      </c>
      <c r="N8" s="32" t="s">
        <v>18</v>
      </c>
      <c r="O8" s="2"/>
      <c r="P8" s="2"/>
      <c r="Q8" s="2"/>
      <c r="R8" s="2"/>
      <c r="S8" s="2"/>
      <c r="T8" s="2"/>
      <c r="U8" s="2"/>
      <c r="V8" s="2"/>
      <c r="W8" s="2"/>
      <c r="X8" s="2"/>
      <c r="Y8" s="2"/>
      <c r="Z8" s="2"/>
      <c r="AA8" s="2"/>
      <c r="AB8" s="2"/>
      <c r="AC8" s="2"/>
      <c r="AD8" s="2"/>
      <c r="AE8" s="2"/>
    </row>
    <row r="9" spans="1:31" ht="16.2" thickBot="1" x14ac:dyDescent="0.35">
      <c r="A9" s="27"/>
      <c r="B9" s="33"/>
      <c r="C9" s="34"/>
      <c r="D9" s="35">
        <v>10000</v>
      </c>
      <c r="E9" s="36" t="s">
        <v>19</v>
      </c>
      <c r="F9" s="35"/>
      <c r="G9" s="35"/>
      <c r="H9" s="35"/>
      <c r="I9" s="35"/>
      <c r="J9" s="35"/>
      <c r="K9" s="35"/>
      <c r="L9" s="35"/>
      <c r="M9" s="35"/>
      <c r="N9" s="37"/>
      <c r="P9" s="2"/>
    </row>
    <row r="10" spans="1:31" x14ac:dyDescent="0.3">
      <c r="A10" s="27"/>
      <c r="B10" s="38">
        <f>IF(I10&lt;&gt;"",1+MAX(A$1:$B9),"")</f>
        <v>1</v>
      </c>
      <c r="C10" s="39"/>
      <c r="D10" s="40"/>
      <c r="E10" s="41" t="s">
        <v>20</v>
      </c>
      <c r="F10" s="42">
        <v>1</v>
      </c>
      <c r="G10" s="43">
        <v>0</v>
      </c>
      <c r="H10" s="44">
        <f t="shared" ref="H10:H14" si="0">F10*(1+G10)</f>
        <v>1</v>
      </c>
      <c r="I10" s="45" t="s">
        <v>21</v>
      </c>
      <c r="J10" s="46">
        <v>0</v>
      </c>
      <c r="K10" s="46">
        <v>0</v>
      </c>
      <c r="L10" s="47">
        <f>IF(I10&lt;&gt;"",H10*J10,"")</f>
        <v>0</v>
      </c>
      <c r="M10" s="47">
        <f>IF(I10&lt;&gt;"",H10*K10,"")</f>
        <v>0</v>
      </c>
      <c r="N10" s="48">
        <f>IF(I10&lt;&gt;"",L10+M10,"")</f>
        <v>0</v>
      </c>
      <c r="P10" s="2"/>
    </row>
    <row r="11" spans="1:31" x14ac:dyDescent="0.3">
      <c r="A11" s="27"/>
      <c r="B11" s="49">
        <f>IF(I11&lt;&gt;"",1+MAX(A$1:$B10),"")</f>
        <v>2</v>
      </c>
      <c r="C11" s="50"/>
      <c r="D11" s="51"/>
      <c r="E11" s="52" t="s">
        <v>22</v>
      </c>
      <c r="F11" s="53">
        <v>1</v>
      </c>
      <c r="G11" s="54">
        <v>0</v>
      </c>
      <c r="H11" s="55">
        <f t="shared" si="0"/>
        <v>1</v>
      </c>
      <c r="I11" s="53" t="s">
        <v>21</v>
      </c>
      <c r="J11" s="56">
        <v>0</v>
      </c>
      <c r="K11" s="56">
        <v>0</v>
      </c>
      <c r="L11" s="57">
        <f t="shared" ref="L11:L17" si="1">IF(I11&lt;&gt;"",H11*J11,"")</f>
        <v>0</v>
      </c>
      <c r="M11" s="57">
        <f t="shared" ref="M11:M17" si="2">IF(I11&lt;&gt;"",H11*K11,"")</f>
        <v>0</v>
      </c>
      <c r="N11" s="58">
        <f t="shared" ref="N11:N17" si="3">IF(I11&lt;&gt;"",L11+M11,"")</f>
        <v>0</v>
      </c>
      <c r="P11" s="2"/>
    </row>
    <row r="12" spans="1:31" x14ac:dyDescent="0.3">
      <c r="A12" s="27"/>
      <c r="B12" s="49">
        <f>IF(I12&lt;&gt;"",1+MAX(A$1:$B11),"")</f>
        <v>3</v>
      </c>
      <c r="C12" s="50"/>
      <c r="D12" s="51"/>
      <c r="E12" s="52" t="s">
        <v>23</v>
      </c>
      <c r="F12" s="59">
        <v>1</v>
      </c>
      <c r="G12" s="54">
        <v>0</v>
      </c>
      <c r="H12" s="55">
        <f t="shared" si="0"/>
        <v>1</v>
      </c>
      <c r="I12" s="53" t="s">
        <v>21</v>
      </c>
      <c r="J12" s="56">
        <v>0</v>
      </c>
      <c r="K12" s="56">
        <v>0</v>
      </c>
      <c r="L12" s="57">
        <f t="shared" si="1"/>
        <v>0</v>
      </c>
      <c r="M12" s="57">
        <f t="shared" si="2"/>
        <v>0</v>
      </c>
      <c r="N12" s="58">
        <f t="shared" si="3"/>
        <v>0</v>
      </c>
      <c r="P12" s="2"/>
    </row>
    <row r="13" spans="1:31" x14ac:dyDescent="0.3">
      <c r="A13" s="27"/>
      <c r="B13" s="49">
        <f>IF(I13&lt;&gt;"",1+MAX(A$1:$B12),"")</f>
        <v>4</v>
      </c>
      <c r="C13" s="50"/>
      <c r="D13" s="51"/>
      <c r="E13" s="52" t="s">
        <v>24</v>
      </c>
      <c r="F13" s="59">
        <v>1</v>
      </c>
      <c r="G13" s="54">
        <v>0</v>
      </c>
      <c r="H13" s="55">
        <f t="shared" si="0"/>
        <v>1</v>
      </c>
      <c r="I13" s="53" t="s">
        <v>21</v>
      </c>
      <c r="J13" s="56">
        <v>0</v>
      </c>
      <c r="K13" s="56">
        <v>0</v>
      </c>
      <c r="L13" s="57">
        <f t="shared" si="1"/>
        <v>0</v>
      </c>
      <c r="M13" s="57">
        <f t="shared" si="2"/>
        <v>0</v>
      </c>
      <c r="N13" s="58">
        <f t="shared" si="3"/>
        <v>0</v>
      </c>
      <c r="P13" s="2"/>
    </row>
    <row r="14" spans="1:31" x14ac:dyDescent="0.3">
      <c r="A14" s="27"/>
      <c r="B14" s="49">
        <f>IF(I14&lt;&gt;"",1+MAX(A$1:$B13),"")</f>
        <v>5</v>
      </c>
      <c r="C14" s="50"/>
      <c r="D14" s="53"/>
      <c r="E14" s="52" t="s">
        <v>25</v>
      </c>
      <c r="F14" s="53">
        <v>1</v>
      </c>
      <c r="G14" s="54">
        <v>0</v>
      </c>
      <c r="H14" s="55">
        <f t="shared" si="0"/>
        <v>1</v>
      </c>
      <c r="I14" s="53" t="s">
        <v>21</v>
      </c>
      <c r="J14" s="56">
        <v>0</v>
      </c>
      <c r="K14" s="56">
        <v>0</v>
      </c>
      <c r="L14" s="57">
        <f t="shared" si="1"/>
        <v>0</v>
      </c>
      <c r="M14" s="57">
        <f t="shared" si="2"/>
        <v>0</v>
      </c>
      <c r="N14" s="58">
        <f t="shared" si="3"/>
        <v>0</v>
      </c>
      <c r="P14" s="2"/>
    </row>
    <row r="15" spans="1:31" x14ac:dyDescent="0.3">
      <c r="A15" s="27"/>
      <c r="B15" s="49">
        <f>IF(I15&lt;&gt;"",1+MAX(A$1:$B14),"")</f>
        <v>6</v>
      </c>
      <c r="C15" s="50"/>
      <c r="D15" s="53"/>
      <c r="E15" s="52" t="s">
        <v>26</v>
      </c>
      <c r="F15" s="53">
        <v>1</v>
      </c>
      <c r="G15" s="54">
        <v>0</v>
      </c>
      <c r="H15" s="55">
        <f>F15*(1+G15)</f>
        <v>1</v>
      </c>
      <c r="I15" s="53" t="s">
        <v>21</v>
      </c>
      <c r="J15" s="56">
        <v>0</v>
      </c>
      <c r="K15" s="56">
        <v>0</v>
      </c>
      <c r="L15" s="57">
        <f t="shared" si="1"/>
        <v>0</v>
      </c>
      <c r="M15" s="57">
        <f t="shared" si="2"/>
        <v>0</v>
      </c>
      <c r="N15" s="58">
        <f t="shared" si="3"/>
        <v>0</v>
      </c>
      <c r="P15" s="2"/>
    </row>
    <row r="16" spans="1:31" ht="62.4" x14ac:dyDescent="0.3">
      <c r="A16" s="27"/>
      <c r="B16" s="49">
        <f>IF(I16&lt;&gt;"",1+MAX(A$1:$B15),"")</f>
        <v>7</v>
      </c>
      <c r="C16" s="50" t="s">
        <v>69</v>
      </c>
      <c r="D16" s="51"/>
      <c r="E16" s="131" t="s">
        <v>68</v>
      </c>
      <c r="F16" s="60">
        <v>27</v>
      </c>
      <c r="G16" s="54">
        <v>0.1</v>
      </c>
      <c r="H16" s="55">
        <f t="shared" ref="H16" si="4">F16*(1+G16)</f>
        <v>29.700000000000003</v>
      </c>
      <c r="I16" s="53" t="s">
        <v>49</v>
      </c>
      <c r="J16" s="56">
        <v>0</v>
      </c>
      <c r="K16" s="56">
        <v>0</v>
      </c>
      <c r="L16" s="57">
        <f t="shared" ref="L16" si="5">IF(I16&lt;&gt;"",H16*J16,"")</f>
        <v>0</v>
      </c>
      <c r="M16" s="57">
        <f t="shared" ref="M16" si="6">IF(I16&lt;&gt;"",H16*K16,"")</f>
        <v>0</v>
      </c>
      <c r="N16" s="58">
        <f t="shared" ref="N16" si="7">IF(I16&lt;&gt;"",L16+M16,"")</f>
        <v>0</v>
      </c>
      <c r="P16" s="2"/>
    </row>
    <row r="17" spans="1:31" x14ac:dyDescent="0.3">
      <c r="A17" s="27"/>
      <c r="B17" s="49" t="str">
        <f>IF(I17&lt;&gt;"",1+MAX(A$1:$B16),"")</f>
        <v/>
      </c>
      <c r="C17" s="51"/>
      <c r="D17" s="51"/>
      <c r="E17" s="52"/>
      <c r="F17" s="55"/>
      <c r="G17" s="61"/>
      <c r="H17" s="62"/>
      <c r="I17" s="53"/>
      <c r="J17" s="56"/>
      <c r="K17" s="56"/>
      <c r="L17" s="57" t="str">
        <f t="shared" si="1"/>
        <v/>
      </c>
      <c r="M17" s="57" t="str">
        <f t="shared" si="2"/>
        <v/>
      </c>
      <c r="N17" s="58" t="str">
        <f t="shared" si="3"/>
        <v/>
      </c>
      <c r="P17" s="2"/>
    </row>
    <row r="18" spans="1:31" x14ac:dyDescent="0.3">
      <c r="A18" s="27"/>
      <c r="B18" s="49" t="str">
        <f>IF(I18&lt;&gt;"",1+MAX(A$1:$B17),"")</f>
        <v/>
      </c>
      <c r="C18" s="50"/>
      <c r="D18" s="53"/>
      <c r="E18" s="63" t="s">
        <v>2</v>
      </c>
      <c r="F18" s="59"/>
      <c r="G18" s="59"/>
      <c r="H18" s="55"/>
      <c r="I18" s="59"/>
      <c r="J18" s="64"/>
      <c r="K18" s="64"/>
      <c r="L18" s="65">
        <f>SUM(L10:L17)</f>
        <v>0</v>
      </c>
      <c r="M18" s="65">
        <f>SUM(M10:M17)</f>
        <v>0</v>
      </c>
      <c r="N18" s="66">
        <f>SUM(N10:N17)</f>
        <v>0</v>
      </c>
      <c r="P18" s="2"/>
    </row>
    <row r="19" spans="1:31" x14ac:dyDescent="0.3">
      <c r="A19" s="27"/>
      <c r="B19" s="49" t="str">
        <f>IF(I19&lt;&gt;"",1+MAX(A$1:$B18),"")</f>
        <v/>
      </c>
      <c r="C19" s="67"/>
      <c r="D19" s="68">
        <v>2</v>
      </c>
      <c r="E19" s="69" t="s">
        <v>40</v>
      </c>
      <c r="F19" s="68"/>
      <c r="G19" s="68"/>
      <c r="H19" s="68"/>
      <c r="I19" s="68"/>
      <c r="J19" s="70"/>
      <c r="K19" s="70"/>
      <c r="L19" s="68"/>
      <c r="M19" s="68"/>
      <c r="N19" s="71"/>
      <c r="P19" s="2"/>
    </row>
    <row r="20" spans="1:31" x14ac:dyDescent="0.3">
      <c r="A20" s="27"/>
      <c r="B20" s="49" t="str">
        <f>IF(I20&lt;&gt;"",1+MAX(A$1:$B19),"")</f>
        <v/>
      </c>
      <c r="C20" s="72"/>
      <c r="D20" s="73"/>
      <c r="E20" s="74" t="s">
        <v>61</v>
      </c>
      <c r="F20" s="55"/>
      <c r="G20" s="61"/>
      <c r="H20" s="62"/>
      <c r="I20" s="75"/>
      <c r="J20" s="56"/>
      <c r="K20" s="56"/>
      <c r="L20" s="76"/>
      <c r="M20" s="76"/>
      <c r="N20" s="77"/>
      <c r="O20" s="3"/>
      <c r="P20" s="2"/>
      <c r="Q20" s="3"/>
      <c r="R20" s="3"/>
      <c r="S20" s="3"/>
      <c r="T20" s="3"/>
      <c r="U20" s="3"/>
      <c r="V20" s="3"/>
      <c r="W20" s="3"/>
      <c r="X20" s="3"/>
      <c r="Y20" s="3"/>
      <c r="Z20" s="3"/>
      <c r="AA20" s="3"/>
      <c r="AB20" s="3"/>
      <c r="AC20" s="3"/>
      <c r="AD20" s="3"/>
      <c r="AE20" s="3"/>
    </row>
    <row r="21" spans="1:31" ht="31.2" x14ac:dyDescent="0.3">
      <c r="A21" s="27"/>
      <c r="B21" s="49">
        <f>IF(I21&lt;&gt;"",1+MAX(A$1:$B20),"")</f>
        <v>8</v>
      </c>
      <c r="C21" s="50" t="s">
        <v>69</v>
      </c>
      <c r="D21" s="78"/>
      <c r="E21" s="135" t="s">
        <v>70</v>
      </c>
      <c r="F21" s="132">
        <v>1667</v>
      </c>
      <c r="G21" s="54">
        <v>0</v>
      </c>
      <c r="H21" s="55">
        <f t="shared" ref="H21" si="8">F21*(1+G21)</f>
        <v>1667</v>
      </c>
      <c r="I21" s="137" t="s">
        <v>50</v>
      </c>
      <c r="J21" s="56">
        <v>0.3</v>
      </c>
      <c r="K21" s="56">
        <v>0</v>
      </c>
      <c r="L21" s="57">
        <f t="shared" ref="L21" si="9">IF(I21&lt;&gt;"",H21*J21,"")</f>
        <v>500.09999999999997</v>
      </c>
      <c r="M21" s="57">
        <f t="shared" ref="M21" si="10">IF(I21&lt;&gt;"",H21*K21,"")</f>
        <v>0</v>
      </c>
      <c r="N21" s="58">
        <f t="shared" ref="N21" si="11">IF(I21&lt;&gt;"",L21+M21,"")</f>
        <v>500.09999999999997</v>
      </c>
      <c r="P21" s="2"/>
    </row>
    <row r="22" spans="1:31" x14ac:dyDescent="0.3">
      <c r="A22" s="27"/>
      <c r="B22" s="49">
        <f>IF(I22&lt;&gt;"",1+MAX(A$1:$B21),"")</f>
        <v>9</v>
      </c>
      <c r="C22" s="50" t="s">
        <v>69</v>
      </c>
      <c r="D22" s="78"/>
      <c r="E22" s="135" t="s">
        <v>71</v>
      </c>
      <c r="F22" s="132">
        <v>1667</v>
      </c>
      <c r="G22" s="54">
        <v>0</v>
      </c>
      <c r="H22" s="55">
        <f t="shared" ref="H22:H35" si="12">F22*(1+G22)</f>
        <v>1667</v>
      </c>
      <c r="I22" s="137" t="s">
        <v>50</v>
      </c>
      <c r="J22" s="56">
        <v>0.25</v>
      </c>
      <c r="K22" s="56">
        <v>0</v>
      </c>
      <c r="L22" s="57">
        <f t="shared" ref="L22:L35" si="13">IF(I22&lt;&gt;"",H22*J22,"")</f>
        <v>416.75</v>
      </c>
      <c r="M22" s="57">
        <f t="shared" ref="M22:M35" si="14">IF(I22&lt;&gt;"",H22*K22,"")</f>
        <v>0</v>
      </c>
      <c r="N22" s="58">
        <f t="shared" ref="N22:N35" si="15">IF(I22&lt;&gt;"",L22+M22,"")</f>
        <v>416.75</v>
      </c>
      <c r="P22" s="2"/>
    </row>
    <row r="23" spans="1:31" ht="31.2" x14ac:dyDescent="0.3">
      <c r="A23" s="27"/>
      <c r="B23" s="49">
        <f>IF(I23&lt;&gt;"",1+MAX(A$1:$B22),"")</f>
        <v>10</v>
      </c>
      <c r="C23" s="50" t="s">
        <v>69</v>
      </c>
      <c r="D23" s="78"/>
      <c r="E23" s="135" t="s">
        <v>72</v>
      </c>
      <c r="F23" s="132">
        <v>1667</v>
      </c>
      <c r="G23" s="54">
        <v>0</v>
      </c>
      <c r="H23" s="55">
        <f t="shared" si="12"/>
        <v>1667</v>
      </c>
      <c r="I23" s="137" t="s">
        <v>50</v>
      </c>
      <c r="J23" s="56">
        <v>0.15</v>
      </c>
      <c r="K23" s="56">
        <v>0</v>
      </c>
      <c r="L23" s="57">
        <f t="shared" si="13"/>
        <v>250.04999999999998</v>
      </c>
      <c r="M23" s="57">
        <f t="shared" si="14"/>
        <v>0</v>
      </c>
      <c r="N23" s="58">
        <f t="shared" si="15"/>
        <v>250.04999999999998</v>
      </c>
      <c r="P23" s="2"/>
    </row>
    <row r="24" spans="1:31" x14ac:dyDescent="0.3">
      <c r="A24" s="27"/>
      <c r="B24" s="49">
        <f>IF(I24&lt;&gt;"",1+MAX(A$1:$B23),"")</f>
        <v>11</v>
      </c>
      <c r="C24" s="50" t="s">
        <v>69</v>
      </c>
      <c r="D24" s="78"/>
      <c r="E24" s="135" t="s">
        <v>73</v>
      </c>
      <c r="F24" s="132">
        <v>1667</v>
      </c>
      <c r="G24" s="54">
        <v>0</v>
      </c>
      <c r="H24" s="55">
        <f t="shared" si="12"/>
        <v>1667</v>
      </c>
      <c r="I24" s="137" t="s">
        <v>50</v>
      </c>
      <c r="J24" s="56">
        <v>0.25</v>
      </c>
      <c r="K24" s="56">
        <v>0</v>
      </c>
      <c r="L24" s="57">
        <f t="shared" si="13"/>
        <v>416.75</v>
      </c>
      <c r="M24" s="57">
        <f t="shared" si="14"/>
        <v>0</v>
      </c>
      <c r="N24" s="58">
        <f t="shared" si="15"/>
        <v>416.75</v>
      </c>
      <c r="P24" s="2"/>
    </row>
    <row r="25" spans="1:31" x14ac:dyDescent="0.3">
      <c r="A25" s="27"/>
      <c r="B25" s="49">
        <f>IF(I25&lt;&gt;"",1+MAX(A$1:$B24),"")</f>
        <v>12</v>
      </c>
      <c r="C25" s="50" t="s">
        <v>69</v>
      </c>
      <c r="D25" s="78"/>
      <c r="E25" s="135" t="s">
        <v>74</v>
      </c>
      <c r="F25" s="132">
        <v>1667</v>
      </c>
      <c r="G25" s="54">
        <v>0</v>
      </c>
      <c r="H25" s="55">
        <f t="shared" si="12"/>
        <v>1667</v>
      </c>
      <c r="I25" s="137" t="s">
        <v>50</v>
      </c>
      <c r="J25" s="56">
        <v>0.45</v>
      </c>
      <c r="K25" s="56">
        <v>0</v>
      </c>
      <c r="L25" s="57">
        <f t="shared" si="13"/>
        <v>750.15</v>
      </c>
      <c r="M25" s="57">
        <f t="shared" si="14"/>
        <v>0</v>
      </c>
      <c r="N25" s="58">
        <f t="shared" si="15"/>
        <v>750.15</v>
      </c>
      <c r="P25" s="2"/>
    </row>
    <row r="26" spans="1:31" ht="31.2" x14ac:dyDescent="0.3">
      <c r="A26" s="27"/>
      <c r="B26" s="49">
        <f>IF(I26&lt;&gt;"",1+MAX(A$1:$B25),"")</f>
        <v>13</v>
      </c>
      <c r="C26" s="50" t="s">
        <v>83</v>
      </c>
      <c r="D26" s="78"/>
      <c r="E26" s="135" t="s">
        <v>201</v>
      </c>
      <c r="F26" s="132">
        <v>1646</v>
      </c>
      <c r="G26" s="54">
        <v>0</v>
      </c>
      <c r="H26" s="55">
        <f t="shared" si="12"/>
        <v>1646</v>
      </c>
      <c r="I26" s="136" t="s">
        <v>50</v>
      </c>
      <c r="J26" s="56">
        <v>0.55000000000000004</v>
      </c>
      <c r="K26" s="56">
        <v>0</v>
      </c>
      <c r="L26" s="57">
        <f t="shared" si="13"/>
        <v>905.30000000000007</v>
      </c>
      <c r="M26" s="57">
        <f t="shared" si="14"/>
        <v>0</v>
      </c>
      <c r="N26" s="58">
        <f t="shared" si="15"/>
        <v>905.30000000000007</v>
      </c>
      <c r="P26" s="2"/>
    </row>
    <row r="27" spans="1:31" x14ac:dyDescent="0.3">
      <c r="A27" s="27"/>
      <c r="B27" s="49">
        <f>IF(I27&lt;&gt;"",1+MAX(A$1:$B26),"")</f>
        <v>14</v>
      </c>
      <c r="C27" s="50" t="s">
        <v>69</v>
      </c>
      <c r="D27" s="78"/>
      <c r="E27" s="134" t="s">
        <v>75</v>
      </c>
      <c r="F27" s="132">
        <v>1462.12</v>
      </c>
      <c r="G27" s="54">
        <v>0</v>
      </c>
      <c r="H27" s="55">
        <f t="shared" si="12"/>
        <v>1462.12</v>
      </c>
      <c r="I27" s="136" t="s">
        <v>50</v>
      </c>
      <c r="J27" s="56">
        <v>1.25</v>
      </c>
      <c r="K27" s="56">
        <v>0</v>
      </c>
      <c r="L27" s="57">
        <f t="shared" si="13"/>
        <v>1827.6499999999999</v>
      </c>
      <c r="M27" s="57">
        <f t="shared" si="14"/>
        <v>0</v>
      </c>
      <c r="N27" s="58">
        <f t="shared" si="15"/>
        <v>1827.6499999999999</v>
      </c>
      <c r="P27" s="2"/>
    </row>
    <row r="28" spans="1:31" x14ac:dyDescent="0.3">
      <c r="A28" s="27"/>
      <c r="B28" s="49">
        <f>IF(I28&lt;&gt;"",1+MAX(A$1:$B27),"")</f>
        <v>15</v>
      </c>
      <c r="C28" s="50" t="s">
        <v>69</v>
      </c>
      <c r="D28" s="78"/>
      <c r="E28" s="134" t="s">
        <v>76</v>
      </c>
      <c r="F28" s="132">
        <v>197.89</v>
      </c>
      <c r="G28" s="54">
        <v>0</v>
      </c>
      <c r="H28" s="55">
        <f t="shared" si="12"/>
        <v>197.89</v>
      </c>
      <c r="I28" s="136" t="s">
        <v>50</v>
      </c>
      <c r="J28" s="56">
        <v>1.35</v>
      </c>
      <c r="K28" s="56">
        <v>0</v>
      </c>
      <c r="L28" s="57">
        <f t="shared" si="13"/>
        <v>267.1515</v>
      </c>
      <c r="M28" s="57">
        <f t="shared" si="14"/>
        <v>0</v>
      </c>
      <c r="N28" s="58">
        <f t="shared" si="15"/>
        <v>267.1515</v>
      </c>
      <c r="P28" s="2"/>
    </row>
    <row r="29" spans="1:31" x14ac:dyDescent="0.3">
      <c r="A29" s="27"/>
      <c r="B29" s="49">
        <f>IF(I29&lt;&gt;"",1+MAX(A$1:$B28),"")</f>
        <v>16</v>
      </c>
      <c r="C29" s="50" t="s">
        <v>69</v>
      </c>
      <c r="D29" s="78"/>
      <c r="E29" s="134" t="s">
        <v>77</v>
      </c>
      <c r="F29" s="132">
        <v>67.052079999999989</v>
      </c>
      <c r="G29" s="54">
        <v>0</v>
      </c>
      <c r="H29" s="55">
        <f t="shared" si="12"/>
        <v>67.052079999999989</v>
      </c>
      <c r="I29" s="136" t="s">
        <v>50</v>
      </c>
      <c r="J29" s="56">
        <v>1.75</v>
      </c>
      <c r="K29" s="56">
        <v>0</v>
      </c>
      <c r="L29" s="57">
        <f t="shared" si="13"/>
        <v>117.34113999999998</v>
      </c>
      <c r="M29" s="57">
        <f t="shared" si="14"/>
        <v>0</v>
      </c>
      <c r="N29" s="58">
        <f t="shared" si="15"/>
        <v>117.34113999999998</v>
      </c>
      <c r="P29" s="2"/>
    </row>
    <row r="30" spans="1:31" ht="31.2" x14ac:dyDescent="0.3">
      <c r="A30" s="27"/>
      <c r="B30" s="49">
        <f>IF(I30&lt;&gt;"",1+MAX(A$1:$B29),"")</f>
        <v>17</v>
      </c>
      <c r="C30" s="50" t="s">
        <v>69</v>
      </c>
      <c r="D30" s="78"/>
      <c r="E30" s="135" t="s">
        <v>202</v>
      </c>
      <c r="F30" s="133">
        <v>1667</v>
      </c>
      <c r="G30" s="54">
        <v>0</v>
      </c>
      <c r="H30" s="55">
        <f t="shared" si="12"/>
        <v>1667</v>
      </c>
      <c r="I30" s="137" t="s">
        <v>50</v>
      </c>
      <c r="J30" s="56">
        <v>1.45</v>
      </c>
      <c r="K30" s="56">
        <v>0.1</v>
      </c>
      <c r="L30" s="57">
        <f t="shared" si="13"/>
        <v>2417.15</v>
      </c>
      <c r="M30" s="57">
        <f t="shared" si="14"/>
        <v>166.70000000000002</v>
      </c>
      <c r="N30" s="58">
        <f t="shared" si="15"/>
        <v>2583.85</v>
      </c>
      <c r="P30" s="2"/>
    </row>
    <row r="31" spans="1:31" x14ac:dyDescent="0.3">
      <c r="A31" s="27"/>
      <c r="B31" s="49">
        <f>IF(I31&lt;&gt;"",1+MAX(A$1:$B30),"")</f>
        <v>18</v>
      </c>
      <c r="C31" s="50" t="s">
        <v>83</v>
      </c>
      <c r="D31" s="78"/>
      <c r="E31" s="135" t="s">
        <v>78</v>
      </c>
      <c r="F31" s="132">
        <v>102.09</v>
      </c>
      <c r="G31" s="54">
        <v>0</v>
      </c>
      <c r="H31" s="55">
        <f t="shared" si="12"/>
        <v>102.09</v>
      </c>
      <c r="I31" s="136" t="s">
        <v>50</v>
      </c>
      <c r="J31" s="56">
        <v>0.65</v>
      </c>
      <c r="K31" s="56">
        <v>0</v>
      </c>
      <c r="L31" s="57">
        <f t="shared" si="13"/>
        <v>66.358500000000006</v>
      </c>
      <c r="M31" s="57">
        <f t="shared" si="14"/>
        <v>0</v>
      </c>
      <c r="N31" s="58">
        <f t="shared" si="15"/>
        <v>66.358500000000006</v>
      </c>
      <c r="P31" s="2"/>
    </row>
    <row r="32" spans="1:31" x14ac:dyDescent="0.3">
      <c r="A32" s="27"/>
      <c r="B32" s="49">
        <f>IF(I32&lt;&gt;"",1+MAX(A$1:$B31),"")</f>
        <v>19</v>
      </c>
      <c r="C32" s="50" t="s">
        <v>83</v>
      </c>
      <c r="D32" s="78"/>
      <c r="E32" s="135" t="s">
        <v>79</v>
      </c>
      <c r="F32" s="132">
        <v>1543.5</v>
      </c>
      <c r="G32" s="54">
        <v>0</v>
      </c>
      <c r="H32" s="55">
        <f t="shared" si="12"/>
        <v>1543.5</v>
      </c>
      <c r="I32" s="136" t="s">
        <v>50</v>
      </c>
      <c r="J32" s="56">
        <v>1.1000000000000001</v>
      </c>
      <c r="K32" s="56">
        <v>0</v>
      </c>
      <c r="L32" s="57">
        <f t="shared" si="13"/>
        <v>1697.8500000000001</v>
      </c>
      <c r="M32" s="57">
        <f t="shared" si="14"/>
        <v>0</v>
      </c>
      <c r="N32" s="58">
        <f t="shared" si="15"/>
        <v>1697.8500000000001</v>
      </c>
      <c r="P32" s="2"/>
    </row>
    <row r="33" spans="1:31" x14ac:dyDescent="0.3">
      <c r="A33" s="27"/>
      <c r="B33" s="49">
        <f>IF(I33&lt;&gt;"",1+MAX(A$1:$B32),"")</f>
        <v>20</v>
      </c>
      <c r="C33" s="50" t="s">
        <v>69</v>
      </c>
      <c r="D33" s="78"/>
      <c r="E33" s="134" t="s">
        <v>80</v>
      </c>
      <c r="F33" s="132">
        <v>4</v>
      </c>
      <c r="G33" s="54">
        <v>0</v>
      </c>
      <c r="H33" s="55">
        <f t="shared" si="12"/>
        <v>4</v>
      </c>
      <c r="I33" s="136" t="s">
        <v>28</v>
      </c>
      <c r="J33" s="56">
        <v>150</v>
      </c>
      <c r="K33" s="56">
        <v>0</v>
      </c>
      <c r="L33" s="57">
        <f t="shared" si="13"/>
        <v>600</v>
      </c>
      <c r="M33" s="57">
        <f t="shared" si="14"/>
        <v>0</v>
      </c>
      <c r="N33" s="58">
        <f t="shared" si="15"/>
        <v>600</v>
      </c>
      <c r="P33" s="2"/>
    </row>
    <row r="34" spans="1:31" x14ac:dyDescent="0.3">
      <c r="A34" s="27"/>
      <c r="B34" s="49">
        <f>IF(I34&lt;&gt;"",1+MAX(A$1:$B33),"")</f>
        <v>21</v>
      </c>
      <c r="C34" s="50" t="s">
        <v>69</v>
      </c>
      <c r="D34" s="78"/>
      <c r="E34" s="134" t="s">
        <v>81</v>
      </c>
      <c r="F34" s="132">
        <v>3</v>
      </c>
      <c r="G34" s="54">
        <v>0</v>
      </c>
      <c r="H34" s="55">
        <f t="shared" si="12"/>
        <v>3</v>
      </c>
      <c r="I34" s="136" t="s">
        <v>28</v>
      </c>
      <c r="J34" s="56">
        <v>225</v>
      </c>
      <c r="K34" s="56">
        <v>25</v>
      </c>
      <c r="L34" s="57">
        <f t="shared" si="13"/>
        <v>675</v>
      </c>
      <c r="M34" s="57">
        <f t="shared" si="14"/>
        <v>75</v>
      </c>
      <c r="N34" s="58">
        <f t="shared" si="15"/>
        <v>750</v>
      </c>
      <c r="P34" s="2"/>
    </row>
    <row r="35" spans="1:31" x14ac:dyDescent="0.3">
      <c r="A35" s="27"/>
      <c r="B35" s="49">
        <f>IF(I35&lt;&gt;"",1+MAX(A$1:$B34),"")</f>
        <v>22</v>
      </c>
      <c r="C35" s="50" t="s">
        <v>69</v>
      </c>
      <c r="D35" s="78"/>
      <c r="E35" s="134" t="s">
        <v>82</v>
      </c>
      <c r="F35" s="132">
        <v>2</v>
      </c>
      <c r="G35" s="54">
        <v>0</v>
      </c>
      <c r="H35" s="55">
        <f t="shared" si="12"/>
        <v>2</v>
      </c>
      <c r="I35" s="136" t="s">
        <v>28</v>
      </c>
      <c r="J35" s="56">
        <v>250</v>
      </c>
      <c r="K35" s="56">
        <v>75</v>
      </c>
      <c r="L35" s="57">
        <f t="shared" si="13"/>
        <v>500</v>
      </c>
      <c r="M35" s="57">
        <f t="shared" si="14"/>
        <v>150</v>
      </c>
      <c r="N35" s="58">
        <f t="shared" si="15"/>
        <v>650</v>
      </c>
      <c r="P35" s="2"/>
    </row>
    <row r="36" spans="1:31" x14ac:dyDescent="0.3">
      <c r="A36" s="27"/>
      <c r="B36" s="49" t="str">
        <f>IF(I36&lt;&gt;"",1+MAX(A$1:$B35),"")</f>
        <v/>
      </c>
      <c r="C36" s="51"/>
      <c r="D36" s="51"/>
      <c r="E36" s="52"/>
      <c r="F36" s="55"/>
      <c r="G36" s="61"/>
      <c r="H36" s="62"/>
      <c r="I36" s="53"/>
      <c r="J36" s="56"/>
      <c r="K36" s="56"/>
      <c r="L36" s="57" t="str">
        <f t="shared" ref="L36" si="16">IF(I36&lt;&gt;"",H36*J36,"")</f>
        <v/>
      </c>
      <c r="M36" s="57" t="str">
        <f t="shared" ref="M36" si="17">IF(I36&lt;&gt;"",H36*K36,"")</f>
        <v/>
      </c>
      <c r="N36" s="58" t="str">
        <f t="shared" ref="N36" si="18">IF(I36&lt;&gt;"",L36+M36,"")</f>
        <v/>
      </c>
      <c r="P36" s="2"/>
    </row>
    <row r="37" spans="1:31" x14ac:dyDescent="0.3">
      <c r="A37" s="18"/>
      <c r="B37" s="49" t="str">
        <f>IF(I37&lt;&gt;"",1+MAX(A$1:$B36),"")</f>
        <v/>
      </c>
      <c r="C37" s="50"/>
      <c r="D37" s="53"/>
      <c r="E37" s="63" t="s">
        <v>2</v>
      </c>
      <c r="F37" s="59"/>
      <c r="G37" s="59"/>
      <c r="H37" s="55"/>
      <c r="I37" s="59"/>
      <c r="J37" s="79"/>
      <c r="K37" s="79"/>
      <c r="L37" s="65">
        <f>SUM(L20:L36)</f>
        <v>11407.601140000001</v>
      </c>
      <c r="M37" s="65">
        <f>SUM(M20:M36)</f>
        <v>391.70000000000005</v>
      </c>
      <c r="N37" s="66">
        <f>SUM(N20:N36)</f>
        <v>11799.30114</v>
      </c>
      <c r="O37" s="4"/>
      <c r="P37" s="2"/>
      <c r="Q37" s="4"/>
      <c r="R37" s="4"/>
      <c r="S37" s="4"/>
      <c r="T37" s="4"/>
      <c r="U37" s="4"/>
      <c r="V37" s="4"/>
      <c r="W37" s="4"/>
      <c r="X37" s="4"/>
      <c r="Y37" s="4"/>
      <c r="Z37" s="4"/>
      <c r="AA37" s="4"/>
      <c r="AB37" s="4"/>
      <c r="AC37" s="4"/>
      <c r="AD37" s="4"/>
      <c r="AE37" s="4"/>
    </row>
    <row r="38" spans="1:31" x14ac:dyDescent="0.3">
      <c r="A38" s="27"/>
      <c r="B38" s="49" t="str">
        <f>IF(I38&lt;&gt;"",1+MAX(A$1:$B37),"")</f>
        <v/>
      </c>
      <c r="C38" s="67"/>
      <c r="D38" s="68">
        <v>5</v>
      </c>
      <c r="E38" s="69" t="s">
        <v>52</v>
      </c>
      <c r="F38" s="68"/>
      <c r="G38" s="68"/>
      <c r="H38" s="68"/>
      <c r="I38" s="68"/>
      <c r="J38" s="70" t="s">
        <v>27</v>
      </c>
      <c r="K38" s="70" t="s">
        <v>27</v>
      </c>
      <c r="L38" s="68"/>
      <c r="M38" s="68"/>
      <c r="N38" s="71"/>
      <c r="P38" s="2"/>
    </row>
    <row r="39" spans="1:31" x14ac:dyDescent="0.3">
      <c r="A39" s="27"/>
      <c r="B39" s="49" t="str">
        <f>IF(I39&lt;&gt;"",1+MAX(A$1:$B38),"")</f>
        <v/>
      </c>
      <c r="C39" s="51"/>
      <c r="D39" s="73"/>
      <c r="E39" s="74" t="s">
        <v>84</v>
      </c>
      <c r="F39" s="55"/>
      <c r="G39" s="61"/>
      <c r="H39" s="62"/>
      <c r="I39" s="53"/>
      <c r="J39" s="56"/>
      <c r="K39" s="56"/>
      <c r="L39" s="57"/>
      <c r="M39" s="57"/>
      <c r="N39" s="58"/>
      <c r="P39" s="2"/>
    </row>
    <row r="40" spans="1:31" x14ac:dyDescent="0.3">
      <c r="A40" s="27"/>
      <c r="B40" s="49" t="str">
        <f>IF(I40&lt;&gt;"",1+MAX(A$1:$B39),"")</f>
        <v/>
      </c>
      <c r="C40" s="51"/>
      <c r="D40" s="51"/>
      <c r="E40" s="142" t="s">
        <v>85</v>
      </c>
      <c r="F40" s="138"/>
      <c r="G40" s="61"/>
      <c r="H40" s="62"/>
      <c r="I40" s="53"/>
      <c r="J40" s="56"/>
      <c r="K40" s="56"/>
      <c r="L40" s="57"/>
      <c r="M40" s="57"/>
      <c r="N40" s="58"/>
      <c r="P40" s="2"/>
    </row>
    <row r="41" spans="1:31" ht="46.8" x14ac:dyDescent="0.3">
      <c r="A41" s="27"/>
      <c r="B41" s="49">
        <f>IF(I41&lt;&gt;"",1+MAX(A$1:$B40),"")</f>
        <v>23</v>
      </c>
      <c r="C41" s="51" t="s">
        <v>92</v>
      </c>
      <c r="D41" s="51"/>
      <c r="E41" s="141" t="s">
        <v>86</v>
      </c>
      <c r="F41" s="139">
        <v>12</v>
      </c>
      <c r="G41" s="54">
        <v>0</v>
      </c>
      <c r="H41" s="55">
        <f t="shared" ref="H41:H42" si="19">F41*(1+G41)</f>
        <v>12</v>
      </c>
      <c r="I41" s="53" t="s">
        <v>28</v>
      </c>
      <c r="J41" s="56">
        <v>185</v>
      </c>
      <c r="K41" s="56">
        <v>240</v>
      </c>
      <c r="L41" s="57">
        <f t="shared" ref="L41:L42" si="20">IF(I41&lt;&gt;"",H41*J41,"")</f>
        <v>2220</v>
      </c>
      <c r="M41" s="57">
        <f t="shared" ref="M41:M42" si="21">IF(I41&lt;&gt;"",H41*K41,"")</f>
        <v>2880</v>
      </c>
      <c r="N41" s="58">
        <f t="shared" ref="N41:N42" si="22">IF(I41&lt;&gt;"",L41+M41,"")</f>
        <v>5100</v>
      </c>
      <c r="P41" s="2"/>
    </row>
    <row r="42" spans="1:31" ht="46.8" x14ac:dyDescent="0.3">
      <c r="A42" s="27"/>
      <c r="B42" s="49">
        <f>IF(I42&lt;&gt;"",1+MAX(A$1:$B41),"")</f>
        <v>24</v>
      </c>
      <c r="C42" s="51" t="s">
        <v>92</v>
      </c>
      <c r="D42" s="51"/>
      <c r="E42" s="141" t="s">
        <v>87</v>
      </c>
      <c r="F42" s="139">
        <v>2</v>
      </c>
      <c r="G42" s="54">
        <v>0</v>
      </c>
      <c r="H42" s="55">
        <f t="shared" si="19"/>
        <v>2</v>
      </c>
      <c r="I42" s="53" t="s">
        <v>28</v>
      </c>
      <c r="J42" s="56">
        <v>425</v>
      </c>
      <c r="K42" s="56">
        <v>475</v>
      </c>
      <c r="L42" s="57">
        <f t="shared" si="20"/>
        <v>850</v>
      </c>
      <c r="M42" s="57">
        <f t="shared" si="21"/>
        <v>950</v>
      </c>
      <c r="N42" s="58">
        <f t="shared" si="22"/>
        <v>1800</v>
      </c>
      <c r="P42" s="2"/>
    </row>
    <row r="43" spans="1:31" x14ac:dyDescent="0.3">
      <c r="A43" s="27"/>
      <c r="B43" s="49" t="str">
        <f>IF(I43&lt;&gt;"",1+MAX(A$1:$B42),"")</f>
        <v/>
      </c>
      <c r="C43" s="51"/>
      <c r="D43" s="51"/>
      <c r="E43" s="52"/>
      <c r="F43" s="55"/>
      <c r="G43" s="61"/>
      <c r="H43" s="62"/>
      <c r="I43" s="53"/>
      <c r="J43" s="56"/>
      <c r="K43" s="56"/>
      <c r="L43" s="57"/>
      <c r="M43" s="57"/>
      <c r="N43" s="58"/>
      <c r="P43" s="2"/>
    </row>
    <row r="44" spans="1:31" x14ac:dyDescent="0.3">
      <c r="A44" s="27"/>
      <c r="B44" s="49" t="str">
        <f>IF(I44&lt;&gt;"",1+MAX(A$1:$B43),"")</f>
        <v/>
      </c>
      <c r="C44" s="51"/>
      <c r="D44" s="51"/>
      <c r="E44" s="142" t="s">
        <v>88</v>
      </c>
      <c r="F44" s="138"/>
      <c r="G44" s="61"/>
      <c r="H44" s="62"/>
      <c r="I44" s="53"/>
      <c r="J44" s="56"/>
      <c r="K44" s="56"/>
      <c r="L44" s="57"/>
      <c r="M44" s="57"/>
      <c r="N44" s="58"/>
      <c r="P44" s="2"/>
    </row>
    <row r="45" spans="1:31" x14ac:dyDescent="0.3">
      <c r="A45" s="27"/>
      <c r="B45" s="49">
        <f>IF(I45&lt;&gt;"",1+MAX(A$1:$B44),"")</f>
        <v>25</v>
      </c>
      <c r="C45" s="51" t="s">
        <v>92</v>
      </c>
      <c r="D45" s="51"/>
      <c r="E45" s="140" t="s">
        <v>89</v>
      </c>
      <c r="F45" s="139">
        <v>44.79</v>
      </c>
      <c r="G45" s="61">
        <v>0.1</v>
      </c>
      <c r="H45" s="62">
        <f t="shared" ref="H45:H47" si="23">(1+G45)*F45</f>
        <v>49.269000000000005</v>
      </c>
      <c r="I45" s="80" t="s">
        <v>49</v>
      </c>
      <c r="J45" s="56">
        <v>16</v>
      </c>
      <c r="K45" s="56">
        <v>14</v>
      </c>
      <c r="L45" s="57">
        <f t="shared" ref="L45:L47" si="24">IF(I45&lt;&gt;"",H45*J45,"")</f>
        <v>788.30400000000009</v>
      </c>
      <c r="M45" s="57">
        <f t="shared" ref="M45:M47" si="25">IF(I45&lt;&gt;"",H45*K45,"")</f>
        <v>689.76600000000008</v>
      </c>
      <c r="N45" s="58">
        <f t="shared" ref="N45:N47" si="26">IF(I45&lt;&gt;"",L45+M45,"")</f>
        <v>1478.0700000000002</v>
      </c>
      <c r="P45" s="2"/>
    </row>
    <row r="46" spans="1:31" x14ac:dyDescent="0.3">
      <c r="A46" s="27"/>
      <c r="B46" s="49">
        <f>IF(I46&lt;&gt;"",1+MAX(A$1:$B45),"")</f>
        <v>26</v>
      </c>
      <c r="C46" s="51" t="s">
        <v>92</v>
      </c>
      <c r="D46" s="51"/>
      <c r="E46" s="140" t="s">
        <v>90</v>
      </c>
      <c r="F46" s="139">
        <v>19.57</v>
      </c>
      <c r="G46" s="61">
        <v>0.1</v>
      </c>
      <c r="H46" s="62">
        <f t="shared" si="23"/>
        <v>21.527000000000001</v>
      </c>
      <c r="I46" s="80" t="s">
        <v>49</v>
      </c>
      <c r="J46" s="56">
        <v>13</v>
      </c>
      <c r="K46" s="56">
        <v>10</v>
      </c>
      <c r="L46" s="57">
        <f t="shared" si="24"/>
        <v>279.851</v>
      </c>
      <c r="M46" s="57">
        <f t="shared" si="25"/>
        <v>215.27</v>
      </c>
      <c r="N46" s="58">
        <f t="shared" si="26"/>
        <v>495.12099999999998</v>
      </c>
      <c r="P46" s="2"/>
    </row>
    <row r="47" spans="1:31" ht="31.2" x14ac:dyDescent="0.3">
      <c r="A47" s="27"/>
      <c r="B47" s="49">
        <f>IF(I47&lt;&gt;"",1+MAX(A$1:$B46),"")</f>
        <v>27</v>
      </c>
      <c r="C47" s="51" t="s">
        <v>92</v>
      </c>
      <c r="D47" s="51"/>
      <c r="E47" s="141" t="s">
        <v>91</v>
      </c>
      <c r="F47" s="139">
        <v>28.13</v>
      </c>
      <c r="G47" s="61">
        <v>0.1</v>
      </c>
      <c r="H47" s="62">
        <f t="shared" si="23"/>
        <v>30.943000000000001</v>
      </c>
      <c r="I47" s="80" t="s">
        <v>49</v>
      </c>
      <c r="J47" s="56">
        <v>15</v>
      </c>
      <c r="K47" s="56">
        <v>12</v>
      </c>
      <c r="L47" s="57">
        <f t="shared" si="24"/>
        <v>464.14500000000004</v>
      </c>
      <c r="M47" s="57">
        <f t="shared" si="25"/>
        <v>371.31600000000003</v>
      </c>
      <c r="N47" s="58">
        <f t="shared" si="26"/>
        <v>835.46100000000001</v>
      </c>
      <c r="P47" s="2"/>
    </row>
    <row r="48" spans="1:31" x14ac:dyDescent="0.3">
      <c r="A48" s="27"/>
      <c r="B48" s="49">
        <f>IF(I48&lt;&gt;"",1+MAX(A$1:$B47),"")</f>
        <v>28</v>
      </c>
      <c r="C48" s="51" t="s">
        <v>92</v>
      </c>
      <c r="D48" s="51"/>
      <c r="E48" s="188" t="s">
        <v>211</v>
      </c>
      <c r="F48" s="189">
        <v>85.7</v>
      </c>
      <c r="G48" s="190">
        <v>0.1</v>
      </c>
      <c r="H48" s="191">
        <f t="shared" ref="H48" si="27">(1+G48)*F48</f>
        <v>94.27000000000001</v>
      </c>
      <c r="I48" s="192" t="s">
        <v>49</v>
      </c>
      <c r="J48" s="193">
        <v>6.5</v>
      </c>
      <c r="K48" s="193">
        <v>2.4</v>
      </c>
      <c r="L48" s="194">
        <f t="shared" ref="L48" si="28">IF(I48&lt;&gt;"",H48*J48,"")</f>
        <v>612.75500000000011</v>
      </c>
      <c r="M48" s="194">
        <f t="shared" ref="M48" si="29">IF(I48&lt;&gt;"",H48*K48,"")</f>
        <v>226.24800000000002</v>
      </c>
      <c r="N48" s="195">
        <f t="shared" ref="N48" si="30">IF(I48&lt;&gt;"",L48+M48,"")</f>
        <v>839.00300000000016</v>
      </c>
      <c r="P48" s="2"/>
    </row>
    <row r="49" spans="1:31" x14ac:dyDescent="0.3">
      <c r="A49" s="27"/>
      <c r="B49" s="49" t="str">
        <f>IF(I49&lt;&gt;"",1+MAX(A$1:$B48),"")</f>
        <v/>
      </c>
      <c r="C49" s="51"/>
      <c r="D49" s="51"/>
      <c r="E49" s="52"/>
      <c r="F49" s="55"/>
      <c r="G49" s="61"/>
      <c r="H49" s="62"/>
      <c r="I49" s="53"/>
      <c r="J49" s="56"/>
      <c r="K49" s="56"/>
      <c r="L49" s="57"/>
      <c r="M49" s="57"/>
      <c r="N49" s="58"/>
      <c r="P49" s="2"/>
    </row>
    <row r="50" spans="1:31" x14ac:dyDescent="0.3">
      <c r="A50" s="18"/>
      <c r="B50" s="49" t="str">
        <f>IF(I50&lt;&gt;"",1+MAX(A$1:$B49),"")</f>
        <v/>
      </c>
      <c r="C50" s="50"/>
      <c r="D50" s="53"/>
      <c r="E50" s="63" t="s">
        <v>2</v>
      </c>
      <c r="F50" s="59"/>
      <c r="G50" s="59"/>
      <c r="H50" s="55"/>
      <c r="I50" s="59"/>
      <c r="J50" s="79" t="s">
        <v>27</v>
      </c>
      <c r="K50" s="79" t="s">
        <v>27</v>
      </c>
      <c r="L50" s="66">
        <f>SUM(L39:L49)</f>
        <v>5215.0550000000003</v>
      </c>
      <c r="M50" s="66">
        <f>SUM(M39:M49)</f>
        <v>5332.5999999999995</v>
      </c>
      <c r="N50" s="66">
        <f>SUM(N39:N49)</f>
        <v>10547.654999999999</v>
      </c>
      <c r="O50" s="4"/>
      <c r="P50" s="2"/>
      <c r="Q50" s="4"/>
      <c r="R50" s="4"/>
      <c r="S50" s="4"/>
      <c r="T50" s="4"/>
      <c r="U50" s="4"/>
      <c r="V50" s="4"/>
      <c r="W50" s="4"/>
      <c r="X50" s="4"/>
      <c r="Y50" s="4"/>
      <c r="Z50" s="4"/>
      <c r="AA50" s="4"/>
      <c r="AB50" s="4"/>
      <c r="AC50" s="4"/>
      <c r="AD50" s="4"/>
      <c r="AE50" s="4"/>
    </row>
    <row r="51" spans="1:31" x14ac:dyDescent="0.3">
      <c r="A51" s="27"/>
      <c r="B51" s="49" t="str">
        <f>IF(I51&lt;&gt;"",1+MAX(A$1:$B50),"")</f>
        <v/>
      </c>
      <c r="C51" s="67"/>
      <c r="D51" s="68">
        <v>6</v>
      </c>
      <c r="E51" s="69" t="s">
        <v>216</v>
      </c>
      <c r="F51" s="68"/>
      <c r="G51" s="68"/>
      <c r="H51" s="68"/>
      <c r="I51" s="68"/>
      <c r="J51" s="70" t="s">
        <v>27</v>
      </c>
      <c r="K51" s="70" t="s">
        <v>27</v>
      </c>
      <c r="L51" s="68"/>
      <c r="M51" s="68"/>
      <c r="N51" s="71"/>
      <c r="P51" s="2"/>
    </row>
    <row r="52" spans="1:31" x14ac:dyDescent="0.3">
      <c r="A52" s="27"/>
      <c r="B52" s="49" t="str">
        <f>IF(I52&lt;&gt;"",1+MAX(A$1:$B51),"")</f>
        <v/>
      </c>
      <c r="C52" s="81"/>
      <c r="D52" s="73"/>
      <c r="E52" s="74" t="s">
        <v>217</v>
      </c>
      <c r="F52" s="171"/>
      <c r="G52" s="54"/>
      <c r="H52" s="55"/>
      <c r="I52" s="53"/>
      <c r="J52" s="56"/>
      <c r="K52" s="56"/>
      <c r="L52" s="57"/>
      <c r="M52" s="57"/>
      <c r="N52" s="58"/>
      <c r="P52" s="2"/>
    </row>
    <row r="53" spans="1:31" x14ac:dyDescent="0.3">
      <c r="A53" s="27"/>
      <c r="B53" s="49">
        <f>IF(I53&lt;&gt;"",1+MAX(A$1:$B52),"")</f>
        <v>29</v>
      </c>
      <c r="C53" s="81" t="s">
        <v>102</v>
      </c>
      <c r="D53" s="81"/>
      <c r="E53" s="196" t="s">
        <v>218</v>
      </c>
      <c r="F53" s="189">
        <v>1</v>
      </c>
      <c r="G53" s="185">
        <v>0</v>
      </c>
      <c r="H53" s="186">
        <f t="shared" ref="H53" si="31">F53*(1+G53)</f>
        <v>1</v>
      </c>
      <c r="I53" s="198" t="s">
        <v>21</v>
      </c>
      <c r="J53" s="193">
        <v>1400</v>
      </c>
      <c r="K53" s="193">
        <v>450</v>
      </c>
      <c r="L53" s="194">
        <f t="shared" ref="L53" si="32">IF(I53&lt;&gt;"",H53*J53,"")</f>
        <v>1400</v>
      </c>
      <c r="M53" s="194">
        <f t="shared" ref="M53" si="33">IF(I53&lt;&gt;"",H53*K53,"")</f>
        <v>450</v>
      </c>
      <c r="N53" s="195">
        <f t="shared" ref="N53" si="34">IF(I53&lt;&gt;"",L53+M53,"")</f>
        <v>1850</v>
      </c>
      <c r="P53" s="2"/>
    </row>
    <row r="54" spans="1:31" x14ac:dyDescent="0.3">
      <c r="A54" s="130"/>
      <c r="B54" s="49" t="str">
        <f>IF(I54&lt;&gt;"",1+MAX(A$1:$B53),"")</f>
        <v/>
      </c>
      <c r="C54" s="50"/>
      <c r="D54" s="53"/>
      <c r="E54" s="63" t="s">
        <v>2</v>
      </c>
      <c r="F54" s="59"/>
      <c r="G54" s="59"/>
      <c r="H54" s="55"/>
      <c r="I54" s="59"/>
      <c r="J54" s="79" t="s">
        <v>27</v>
      </c>
      <c r="K54" s="79" t="s">
        <v>27</v>
      </c>
      <c r="L54" s="65">
        <f>SUM(L52:L53)</f>
        <v>1400</v>
      </c>
      <c r="M54" s="65">
        <f>SUM(M52:M53)</f>
        <v>450</v>
      </c>
      <c r="N54" s="66">
        <f>SUM(N52:N53)</f>
        <v>1850</v>
      </c>
      <c r="O54" s="4"/>
      <c r="P54" s="2"/>
      <c r="Q54" s="4"/>
      <c r="R54" s="4"/>
      <c r="S54" s="4"/>
      <c r="T54" s="4"/>
      <c r="U54" s="4"/>
      <c r="V54" s="4"/>
      <c r="W54" s="4"/>
      <c r="X54" s="4"/>
      <c r="Y54" s="4"/>
      <c r="Z54" s="4"/>
      <c r="AA54" s="4"/>
      <c r="AB54" s="4"/>
      <c r="AC54" s="4"/>
      <c r="AD54" s="4"/>
      <c r="AE54" s="4"/>
    </row>
    <row r="55" spans="1:31" x14ac:dyDescent="0.3">
      <c r="A55" s="27"/>
      <c r="B55" s="49" t="str">
        <f>IF(I55&lt;&gt;"",1+MAX(A$1:$B54),"")</f>
        <v/>
      </c>
      <c r="C55" s="67"/>
      <c r="D55" s="68">
        <v>6</v>
      </c>
      <c r="E55" s="69" t="s">
        <v>41</v>
      </c>
      <c r="F55" s="68"/>
      <c r="G55" s="68"/>
      <c r="H55" s="68"/>
      <c r="I55" s="68"/>
      <c r="J55" s="70" t="s">
        <v>27</v>
      </c>
      <c r="K55" s="70" t="s">
        <v>27</v>
      </c>
      <c r="L55" s="68"/>
      <c r="M55" s="68"/>
      <c r="N55" s="71"/>
      <c r="P55" s="2"/>
    </row>
    <row r="56" spans="1:31" x14ac:dyDescent="0.3">
      <c r="A56" s="27"/>
      <c r="B56" s="49" t="str">
        <f>IF(I56&lt;&gt;"",1+MAX(A$1:$B55),"")</f>
        <v/>
      </c>
      <c r="C56" s="81"/>
      <c r="D56" s="73"/>
      <c r="E56" s="74" t="s">
        <v>93</v>
      </c>
      <c r="F56" s="143"/>
      <c r="G56" s="54"/>
      <c r="H56" s="55"/>
      <c r="I56" s="53"/>
      <c r="J56" s="56"/>
      <c r="K56" s="56"/>
      <c r="L56" s="57"/>
      <c r="M56" s="57"/>
      <c r="N56" s="58"/>
      <c r="P56" s="2"/>
    </row>
    <row r="57" spans="1:31" x14ac:dyDescent="0.3">
      <c r="A57" s="27"/>
      <c r="B57" s="49">
        <f>IF(I57&lt;&gt;"",1+MAX(A$1:$B56),"")</f>
        <v>30</v>
      </c>
      <c r="C57" s="81" t="s">
        <v>102</v>
      </c>
      <c r="D57" s="81"/>
      <c r="E57" s="145" t="s">
        <v>94</v>
      </c>
      <c r="F57" s="144">
        <v>38.47</v>
      </c>
      <c r="G57" s="54">
        <v>0.1</v>
      </c>
      <c r="H57" s="55">
        <f t="shared" ref="H57:H59" si="35">F57*(1+G57)</f>
        <v>42.317</v>
      </c>
      <c r="I57" s="53" t="s">
        <v>49</v>
      </c>
      <c r="J57" s="56">
        <v>5.5</v>
      </c>
      <c r="K57" s="56">
        <v>6.5</v>
      </c>
      <c r="L57" s="57">
        <f t="shared" ref="L57:L59" si="36">IF(I57&lt;&gt;"",H57*J57,"")</f>
        <v>232.74350000000001</v>
      </c>
      <c r="M57" s="57">
        <f t="shared" ref="M57:M59" si="37">IF(I57&lt;&gt;"",H57*K57,"")</f>
        <v>275.06049999999999</v>
      </c>
      <c r="N57" s="58">
        <f t="shared" ref="N57:N59" si="38">IF(I57&lt;&gt;"",L57+M57,"")</f>
        <v>507.80399999999997</v>
      </c>
      <c r="P57" s="2"/>
    </row>
    <row r="58" spans="1:31" x14ac:dyDescent="0.3">
      <c r="A58" s="27"/>
      <c r="B58" s="49">
        <f>IF(I58&lt;&gt;"",1+MAX(A$1:$B57),"")</f>
        <v>31</v>
      </c>
      <c r="C58" s="81" t="s">
        <v>102</v>
      </c>
      <c r="D58" s="81"/>
      <c r="E58" s="145" t="s">
        <v>95</v>
      </c>
      <c r="F58" s="144">
        <v>126.81</v>
      </c>
      <c r="G58" s="54">
        <v>0.1</v>
      </c>
      <c r="H58" s="55">
        <f t="shared" si="35"/>
        <v>139.49100000000001</v>
      </c>
      <c r="I58" s="53" t="s">
        <v>49</v>
      </c>
      <c r="J58" s="56">
        <v>4</v>
      </c>
      <c r="K58" s="56">
        <v>3</v>
      </c>
      <c r="L58" s="57">
        <f t="shared" si="36"/>
        <v>557.96400000000006</v>
      </c>
      <c r="M58" s="57">
        <f t="shared" si="37"/>
        <v>418.47300000000007</v>
      </c>
      <c r="N58" s="58">
        <f t="shared" si="38"/>
        <v>976.43700000000013</v>
      </c>
      <c r="P58" s="2"/>
    </row>
    <row r="59" spans="1:31" ht="62.4" x14ac:dyDescent="0.3">
      <c r="A59" s="27"/>
      <c r="B59" s="49">
        <f>IF(I59&lt;&gt;"",1+MAX(A$1:$B58),"")</f>
        <v>32</v>
      </c>
      <c r="C59" s="81" t="s">
        <v>103</v>
      </c>
      <c r="D59" s="81"/>
      <c r="E59" s="181" t="s">
        <v>199</v>
      </c>
      <c r="F59" s="144">
        <v>58.56</v>
      </c>
      <c r="G59" s="54">
        <v>0.1</v>
      </c>
      <c r="H59" s="55">
        <f t="shared" si="35"/>
        <v>64.416000000000011</v>
      </c>
      <c r="I59" s="53" t="s">
        <v>49</v>
      </c>
      <c r="J59" s="56">
        <v>8</v>
      </c>
      <c r="K59" s="56">
        <v>14</v>
      </c>
      <c r="L59" s="57">
        <f t="shared" si="36"/>
        <v>515.32800000000009</v>
      </c>
      <c r="M59" s="57">
        <f t="shared" si="37"/>
        <v>901.82400000000018</v>
      </c>
      <c r="N59" s="58">
        <f t="shared" si="38"/>
        <v>1417.1520000000003</v>
      </c>
      <c r="P59" s="2"/>
    </row>
    <row r="60" spans="1:31" x14ac:dyDescent="0.3">
      <c r="A60" s="27"/>
      <c r="B60" s="49" t="str">
        <f>IF(I60&lt;&gt;"",1+MAX(A$1:$B59),"")</f>
        <v/>
      </c>
      <c r="C60" s="81"/>
      <c r="D60" s="81"/>
      <c r="E60" s="82"/>
      <c r="F60" s="83"/>
      <c r="G60" s="54"/>
      <c r="H60" s="55"/>
      <c r="I60" s="53"/>
      <c r="J60" s="56"/>
      <c r="K60" s="56"/>
      <c r="L60" s="57"/>
      <c r="M60" s="57"/>
      <c r="N60" s="58"/>
      <c r="P60" s="2"/>
    </row>
    <row r="61" spans="1:31" x14ac:dyDescent="0.3">
      <c r="A61" s="27"/>
      <c r="B61" s="49" t="str">
        <f>IF(I61&lt;&gt;"",1+MAX(A$1:$B60),"")</f>
        <v/>
      </c>
      <c r="C61" s="81"/>
      <c r="D61" s="73"/>
      <c r="E61" s="74" t="s">
        <v>96</v>
      </c>
      <c r="F61" s="143"/>
      <c r="G61" s="54"/>
      <c r="H61" s="55"/>
      <c r="I61" s="53"/>
      <c r="J61" s="56"/>
      <c r="K61" s="56"/>
      <c r="L61" s="57"/>
      <c r="M61" s="57"/>
      <c r="N61" s="58"/>
      <c r="P61" s="2"/>
    </row>
    <row r="62" spans="1:31" x14ac:dyDescent="0.3">
      <c r="A62" s="27"/>
      <c r="B62" s="49">
        <f>IF(I62&lt;&gt;"",1+MAX(A$1:$B61),"")</f>
        <v>33</v>
      </c>
      <c r="C62" s="81" t="s">
        <v>104</v>
      </c>
      <c r="D62" s="81"/>
      <c r="E62" s="145" t="s">
        <v>97</v>
      </c>
      <c r="F62" s="144">
        <v>276</v>
      </c>
      <c r="G62" s="54">
        <v>0.1</v>
      </c>
      <c r="H62" s="55">
        <f t="shared" ref="H62:H63" si="39">F62*(1+G62)</f>
        <v>303.60000000000002</v>
      </c>
      <c r="I62" s="53" t="s">
        <v>49</v>
      </c>
      <c r="J62" s="56">
        <v>3.25</v>
      </c>
      <c r="K62" s="56">
        <v>2.1</v>
      </c>
      <c r="L62" s="57">
        <f t="shared" ref="L62:L63" si="40">IF(I62&lt;&gt;"",H62*J62,"")</f>
        <v>986.7</v>
      </c>
      <c r="M62" s="57">
        <f t="shared" ref="M62:M63" si="41">IF(I62&lt;&gt;"",H62*K62,"")</f>
        <v>637.56000000000006</v>
      </c>
      <c r="N62" s="58">
        <f t="shared" ref="N62:N63" si="42">IF(I62&lt;&gt;"",L62+M62,"")</f>
        <v>1624.2600000000002</v>
      </c>
      <c r="P62" s="2"/>
    </row>
    <row r="63" spans="1:31" x14ac:dyDescent="0.3">
      <c r="A63" s="27"/>
      <c r="B63" s="49">
        <f>IF(I63&lt;&gt;"",1+MAX(A$1:$B62),"")</f>
        <v>34</v>
      </c>
      <c r="C63" s="81" t="s">
        <v>105</v>
      </c>
      <c r="D63" s="81"/>
      <c r="E63" s="145" t="s">
        <v>98</v>
      </c>
      <c r="F63" s="144">
        <v>1</v>
      </c>
      <c r="G63" s="54">
        <v>0</v>
      </c>
      <c r="H63" s="55">
        <f t="shared" si="39"/>
        <v>1</v>
      </c>
      <c r="I63" s="53" t="s">
        <v>28</v>
      </c>
      <c r="J63" s="56">
        <v>55</v>
      </c>
      <c r="K63" s="56">
        <v>95</v>
      </c>
      <c r="L63" s="57">
        <f t="shared" si="40"/>
        <v>55</v>
      </c>
      <c r="M63" s="57">
        <f t="shared" si="41"/>
        <v>95</v>
      </c>
      <c r="N63" s="58">
        <f t="shared" si="42"/>
        <v>150</v>
      </c>
      <c r="P63" s="2"/>
    </row>
    <row r="64" spans="1:31" x14ac:dyDescent="0.3">
      <c r="A64" s="27"/>
      <c r="B64" s="49" t="str">
        <f>IF(I64&lt;&gt;"",1+MAX(A$1:$B63),"")</f>
        <v/>
      </c>
      <c r="C64" s="81"/>
      <c r="D64" s="81"/>
      <c r="E64" s="82"/>
      <c r="F64" s="83"/>
      <c r="G64" s="54"/>
      <c r="H64" s="55"/>
      <c r="I64" s="53"/>
      <c r="J64" s="56"/>
      <c r="K64" s="56"/>
      <c r="L64" s="57"/>
      <c r="M64" s="57"/>
      <c r="N64" s="58"/>
      <c r="P64" s="2"/>
    </row>
    <row r="65" spans="1:31" x14ac:dyDescent="0.3">
      <c r="A65" s="27"/>
      <c r="B65" s="49" t="str">
        <f>IF(I65&lt;&gt;"",1+MAX(A$1:$B64),"")</f>
        <v/>
      </c>
      <c r="C65" s="81"/>
      <c r="D65" s="73"/>
      <c r="E65" s="74" t="s">
        <v>99</v>
      </c>
      <c r="F65" s="146"/>
      <c r="G65" s="54"/>
      <c r="H65" s="55"/>
      <c r="I65" s="53"/>
      <c r="J65" s="56"/>
      <c r="K65" s="56"/>
      <c r="L65" s="57"/>
      <c r="M65" s="57"/>
      <c r="N65" s="58"/>
      <c r="P65" s="2"/>
    </row>
    <row r="66" spans="1:31" ht="62.4" x14ac:dyDescent="0.3">
      <c r="A66" s="27"/>
      <c r="B66" s="49">
        <f>IF(I66&lt;&gt;"",1+MAX(A$1:$B65),"")</f>
        <v>35</v>
      </c>
      <c r="C66" s="81" t="s">
        <v>106</v>
      </c>
      <c r="D66" s="81"/>
      <c r="E66" s="182" t="s">
        <v>175</v>
      </c>
      <c r="F66" s="147">
        <v>105.04</v>
      </c>
      <c r="G66" s="54">
        <v>0.1</v>
      </c>
      <c r="H66" s="55">
        <f t="shared" ref="H66" si="43">F66*(1+G66)</f>
        <v>115.54400000000001</v>
      </c>
      <c r="I66" s="53" t="s">
        <v>49</v>
      </c>
      <c r="J66" s="56">
        <v>12</v>
      </c>
      <c r="K66" s="56">
        <v>22</v>
      </c>
      <c r="L66" s="57">
        <f t="shared" ref="L66:L67" si="44">IF(I66&lt;&gt;"",H66*J66,"")</f>
        <v>1386.5280000000002</v>
      </c>
      <c r="M66" s="57">
        <f t="shared" ref="M66:M67" si="45">IF(I66&lt;&gt;"",H66*K66,"")</f>
        <v>2541.9680000000003</v>
      </c>
      <c r="N66" s="58">
        <f t="shared" ref="N66:N67" si="46">IF(I66&lt;&gt;"",L66+M66,"")</f>
        <v>3928.4960000000005</v>
      </c>
      <c r="P66" s="2"/>
    </row>
    <row r="67" spans="1:31" ht="62.4" x14ac:dyDescent="0.3">
      <c r="A67" s="27"/>
      <c r="B67" s="49">
        <f>IF(I67&lt;&gt;"",1+MAX(A$1:$B66),"")</f>
        <v>36</v>
      </c>
      <c r="C67" s="81" t="s">
        <v>106</v>
      </c>
      <c r="D67" s="81"/>
      <c r="E67" s="182" t="s">
        <v>174</v>
      </c>
      <c r="F67" s="147">
        <v>112.27</v>
      </c>
      <c r="G67" s="61">
        <v>0.1</v>
      </c>
      <c r="H67" s="62">
        <f t="shared" ref="H67" si="47">(1+G67)*F67</f>
        <v>123.497</v>
      </c>
      <c r="I67" s="80" t="s">
        <v>50</v>
      </c>
      <c r="J67" s="56">
        <v>18</v>
      </c>
      <c r="K67" s="56">
        <v>38</v>
      </c>
      <c r="L67" s="57">
        <f t="shared" si="44"/>
        <v>2222.9459999999999</v>
      </c>
      <c r="M67" s="57">
        <f t="shared" si="45"/>
        <v>4692.8860000000004</v>
      </c>
      <c r="N67" s="58">
        <f t="shared" si="46"/>
        <v>6915.8320000000003</v>
      </c>
      <c r="P67" s="2"/>
    </row>
    <row r="68" spans="1:31" x14ac:dyDescent="0.3">
      <c r="A68" s="27"/>
      <c r="B68" s="49" t="str">
        <f>IF(I68&lt;&gt;"",1+MAX(A$1:$B67),"")</f>
        <v/>
      </c>
      <c r="C68" s="51"/>
      <c r="D68" s="51"/>
      <c r="E68" s="52"/>
      <c r="F68" s="55"/>
      <c r="G68" s="61"/>
      <c r="H68" s="62"/>
      <c r="I68" s="53"/>
      <c r="J68" s="56" t="s">
        <v>27</v>
      </c>
      <c r="K68" s="56" t="s">
        <v>27</v>
      </c>
      <c r="L68" s="57" t="str">
        <f t="shared" ref="L68" si="48">IF(I68&lt;&gt;"",H68*J68,"")</f>
        <v/>
      </c>
      <c r="M68" s="57" t="str">
        <f t="shared" ref="M68" si="49">IF(I68&lt;&gt;"",H68*K68,"")</f>
        <v/>
      </c>
      <c r="N68" s="58" t="str">
        <f t="shared" ref="N68" si="50">IF(I68&lt;&gt;"",L68+M68,"")</f>
        <v/>
      </c>
      <c r="P68" s="2"/>
    </row>
    <row r="69" spans="1:31" x14ac:dyDescent="0.3">
      <c r="A69" s="18"/>
      <c r="B69" s="49" t="str">
        <f>IF(I69&lt;&gt;"",1+MAX(A$1:$B68),"")</f>
        <v/>
      </c>
      <c r="C69" s="50"/>
      <c r="D69" s="53"/>
      <c r="E69" s="63" t="s">
        <v>2</v>
      </c>
      <c r="F69" s="59"/>
      <c r="G69" s="59"/>
      <c r="H69" s="55"/>
      <c r="I69" s="59"/>
      <c r="J69" s="79" t="s">
        <v>27</v>
      </c>
      <c r="K69" s="79" t="s">
        <v>27</v>
      </c>
      <c r="L69" s="65">
        <f>SUM(L56:L68)</f>
        <v>5957.2095000000008</v>
      </c>
      <c r="M69" s="65">
        <f>SUM(M56:M68)</f>
        <v>9562.7715000000007</v>
      </c>
      <c r="N69" s="66">
        <f>SUM(N56:N68)</f>
        <v>15519.981000000002</v>
      </c>
      <c r="O69" s="4"/>
      <c r="P69" s="2"/>
      <c r="Q69" s="4"/>
      <c r="R69" s="4"/>
      <c r="S69" s="4"/>
      <c r="T69" s="4"/>
      <c r="U69" s="4"/>
      <c r="V69" s="4"/>
      <c r="W69" s="4"/>
      <c r="X69" s="4"/>
      <c r="Y69" s="4"/>
      <c r="Z69" s="4"/>
      <c r="AA69" s="4"/>
      <c r="AB69" s="4"/>
      <c r="AC69" s="4"/>
      <c r="AD69" s="4"/>
      <c r="AE69" s="4"/>
    </row>
    <row r="70" spans="1:31" x14ac:dyDescent="0.3">
      <c r="A70" s="27"/>
      <c r="B70" s="49" t="str">
        <f>IF(I70&lt;&gt;"",1+MAX(A$1:$B69),"")</f>
        <v/>
      </c>
      <c r="C70" s="67"/>
      <c r="D70" s="68">
        <v>8</v>
      </c>
      <c r="E70" s="69" t="s">
        <v>39</v>
      </c>
      <c r="F70" s="68"/>
      <c r="G70" s="68"/>
      <c r="H70" s="68"/>
      <c r="I70" s="68"/>
      <c r="J70" s="70" t="s">
        <v>27</v>
      </c>
      <c r="K70" s="70" t="s">
        <v>27</v>
      </c>
      <c r="L70" s="68"/>
      <c r="M70" s="68"/>
      <c r="N70" s="71"/>
      <c r="P70" s="2"/>
    </row>
    <row r="71" spans="1:31" x14ac:dyDescent="0.3">
      <c r="A71" s="27"/>
      <c r="B71" s="49" t="str">
        <f>IF(I71&lt;&gt;"",1+MAX(A$1:$B70),"")</f>
        <v/>
      </c>
      <c r="C71" s="72"/>
      <c r="D71" s="73"/>
      <c r="E71" s="74" t="s">
        <v>57</v>
      </c>
      <c r="F71" s="55"/>
      <c r="G71" s="61"/>
      <c r="H71" s="62"/>
      <c r="I71" s="75"/>
      <c r="J71" s="56" t="s">
        <v>27</v>
      </c>
      <c r="K71" s="56" t="s">
        <v>27</v>
      </c>
      <c r="L71" s="57" t="str">
        <f t="shared" ref="L71:L86" si="51">IF(I71&lt;&gt;"",H71*J71,"")</f>
        <v/>
      </c>
      <c r="M71" s="57" t="str">
        <f t="shared" ref="M71:M86" si="52">IF(I71&lt;&gt;"",H71*K71,"")</f>
        <v/>
      </c>
      <c r="N71" s="58" t="str">
        <f t="shared" ref="N71:N86" si="53">IF(I71&lt;&gt;"",L71+M71,"")</f>
        <v/>
      </c>
      <c r="O71" s="3"/>
      <c r="P71" s="2"/>
      <c r="Q71" s="3"/>
      <c r="R71" s="3"/>
      <c r="S71" s="3"/>
      <c r="T71" s="3"/>
      <c r="U71" s="3"/>
      <c r="V71" s="3"/>
      <c r="W71" s="3"/>
      <c r="X71" s="3"/>
      <c r="Y71" s="3"/>
      <c r="Z71" s="3"/>
      <c r="AA71" s="3"/>
      <c r="AB71" s="3"/>
      <c r="AC71" s="3"/>
      <c r="AD71" s="3"/>
      <c r="AE71" s="3"/>
    </row>
    <row r="72" spans="1:31" ht="31.2" x14ac:dyDescent="0.3">
      <c r="A72" s="27"/>
      <c r="B72" s="49">
        <f>IF(I72&lt;&gt;"",1+MAX(A$1:$B71),"")</f>
        <v>37</v>
      </c>
      <c r="C72" s="72" t="s">
        <v>109</v>
      </c>
      <c r="D72" s="81"/>
      <c r="E72" s="149" t="s">
        <v>203</v>
      </c>
      <c r="F72" s="147">
        <v>1</v>
      </c>
      <c r="G72" s="54">
        <v>0</v>
      </c>
      <c r="H72" s="55">
        <f t="shared" ref="H72" si="54">F72*(1+G72)</f>
        <v>1</v>
      </c>
      <c r="I72" s="80" t="s">
        <v>28</v>
      </c>
      <c r="J72" s="56">
        <v>1650</v>
      </c>
      <c r="K72" s="56">
        <v>5400</v>
      </c>
      <c r="L72" s="57">
        <f t="shared" si="51"/>
        <v>1650</v>
      </c>
      <c r="M72" s="57">
        <f t="shared" si="52"/>
        <v>5400</v>
      </c>
      <c r="N72" s="58">
        <f t="shared" si="53"/>
        <v>7050</v>
      </c>
      <c r="O72" s="3"/>
      <c r="P72" s="2"/>
      <c r="Q72" s="3"/>
      <c r="R72" s="3"/>
      <c r="S72" s="3"/>
      <c r="T72" s="3"/>
      <c r="U72" s="3"/>
      <c r="V72" s="3"/>
      <c r="W72" s="3"/>
      <c r="X72" s="3"/>
      <c r="Y72" s="3"/>
      <c r="Z72" s="3"/>
      <c r="AA72" s="3"/>
      <c r="AB72" s="3"/>
      <c r="AC72" s="3"/>
      <c r="AD72" s="3"/>
      <c r="AE72" s="3"/>
    </row>
    <row r="73" spans="1:31" x14ac:dyDescent="0.3">
      <c r="A73" s="27"/>
      <c r="B73" s="49">
        <f>IF(I73&lt;&gt;"",1+MAX(A$1:$B72),"")</f>
        <v>38</v>
      </c>
      <c r="C73" s="72" t="s">
        <v>109</v>
      </c>
      <c r="D73" s="81"/>
      <c r="E73" s="148" t="s">
        <v>100</v>
      </c>
      <c r="F73" s="147">
        <v>1</v>
      </c>
      <c r="G73" s="54">
        <v>0</v>
      </c>
      <c r="H73" s="55">
        <f t="shared" ref="H73:H76" si="55">F73*(1+G73)</f>
        <v>1</v>
      </c>
      <c r="I73" s="80" t="s">
        <v>28</v>
      </c>
      <c r="J73" s="56">
        <v>350</v>
      </c>
      <c r="K73" s="56">
        <v>1050</v>
      </c>
      <c r="L73" s="57">
        <f t="shared" ref="L73:L76" si="56">IF(I73&lt;&gt;"",H73*J73,"")</f>
        <v>350</v>
      </c>
      <c r="M73" s="57">
        <f t="shared" ref="M73:M76" si="57">IF(I73&lt;&gt;"",H73*K73,"")</f>
        <v>1050</v>
      </c>
      <c r="N73" s="58">
        <f t="shared" ref="N73:N76" si="58">IF(I73&lt;&gt;"",L73+M73,"")</f>
        <v>1400</v>
      </c>
      <c r="O73" s="3"/>
      <c r="P73" s="2"/>
      <c r="Q73" s="3"/>
      <c r="R73" s="3"/>
      <c r="S73" s="3"/>
      <c r="T73" s="3"/>
      <c r="U73" s="3"/>
      <c r="V73" s="3"/>
      <c r="W73" s="3"/>
      <c r="X73" s="3"/>
      <c r="Y73" s="3"/>
      <c r="Z73" s="3"/>
      <c r="AA73" s="3"/>
      <c r="AB73" s="3"/>
      <c r="AC73" s="3"/>
      <c r="AD73" s="3"/>
      <c r="AE73" s="3"/>
    </row>
    <row r="74" spans="1:31" x14ac:dyDescent="0.3">
      <c r="A74" s="27"/>
      <c r="B74" s="49">
        <f>IF(I74&lt;&gt;"",1+MAX(A$1:$B73),"")</f>
        <v>39</v>
      </c>
      <c r="C74" s="72" t="s">
        <v>109</v>
      </c>
      <c r="D74" s="81"/>
      <c r="E74" s="196" t="s">
        <v>212</v>
      </c>
      <c r="F74" s="179">
        <v>1</v>
      </c>
      <c r="G74" s="54">
        <v>0</v>
      </c>
      <c r="H74" s="55">
        <f t="shared" ref="H74" si="59">F74*(1+G74)</f>
        <v>1</v>
      </c>
      <c r="I74" s="80" t="s">
        <v>28</v>
      </c>
      <c r="J74" s="56">
        <v>325</v>
      </c>
      <c r="K74" s="56">
        <v>1125</v>
      </c>
      <c r="L74" s="57">
        <f t="shared" ref="L74" si="60">IF(I74&lt;&gt;"",H74*J74,"")</f>
        <v>325</v>
      </c>
      <c r="M74" s="57">
        <f t="shared" ref="M74" si="61">IF(I74&lt;&gt;"",H74*K74,"")</f>
        <v>1125</v>
      </c>
      <c r="N74" s="58">
        <f t="shared" ref="N74" si="62">IF(I74&lt;&gt;"",L74+M74,"")</f>
        <v>1450</v>
      </c>
      <c r="O74" s="3"/>
      <c r="P74" s="2"/>
      <c r="Q74" s="3"/>
      <c r="R74" s="3"/>
      <c r="S74" s="3"/>
      <c r="T74" s="3"/>
      <c r="U74" s="3"/>
      <c r="V74" s="3"/>
      <c r="W74" s="3"/>
      <c r="X74" s="3"/>
      <c r="Y74" s="3"/>
      <c r="Z74" s="3"/>
      <c r="AA74" s="3"/>
      <c r="AB74" s="3"/>
      <c r="AC74" s="3"/>
      <c r="AD74" s="3"/>
      <c r="AE74" s="3"/>
    </row>
    <row r="75" spans="1:31" x14ac:dyDescent="0.3">
      <c r="A75" s="27"/>
      <c r="B75" s="49">
        <f>IF(I75&lt;&gt;"",1+MAX(A$1:$B74),"")</f>
        <v>40</v>
      </c>
      <c r="C75" s="72" t="s">
        <v>109</v>
      </c>
      <c r="D75" s="81"/>
      <c r="E75" s="196" t="s">
        <v>213</v>
      </c>
      <c r="F75" s="147">
        <v>1</v>
      </c>
      <c r="G75" s="54">
        <v>0</v>
      </c>
      <c r="H75" s="55">
        <f t="shared" si="55"/>
        <v>1</v>
      </c>
      <c r="I75" s="80" t="s">
        <v>28</v>
      </c>
      <c r="J75" s="56">
        <v>300</v>
      </c>
      <c r="K75" s="56">
        <v>900</v>
      </c>
      <c r="L75" s="57">
        <f t="shared" si="56"/>
        <v>300</v>
      </c>
      <c r="M75" s="57">
        <f t="shared" si="57"/>
        <v>900</v>
      </c>
      <c r="N75" s="58">
        <f t="shared" si="58"/>
        <v>1200</v>
      </c>
      <c r="O75" s="3"/>
      <c r="P75" s="2"/>
      <c r="Q75" s="3"/>
      <c r="R75" s="3"/>
      <c r="S75" s="3"/>
      <c r="T75" s="3"/>
      <c r="U75" s="3"/>
      <c r="V75" s="3"/>
      <c r="W75" s="3"/>
      <c r="X75" s="3"/>
      <c r="Y75" s="3"/>
      <c r="Z75" s="3"/>
      <c r="AA75" s="3"/>
      <c r="AB75" s="3"/>
      <c r="AC75" s="3"/>
      <c r="AD75" s="3"/>
      <c r="AE75" s="3"/>
    </row>
    <row r="76" spans="1:31" x14ac:dyDescent="0.3">
      <c r="A76" s="27"/>
      <c r="B76" s="49">
        <f>IF(I76&lt;&gt;"",1+MAX(A$1:$B75),"")</f>
        <v>41</v>
      </c>
      <c r="C76" s="72" t="s">
        <v>109</v>
      </c>
      <c r="D76" s="81"/>
      <c r="E76" s="148" t="s">
        <v>101</v>
      </c>
      <c r="F76" s="147">
        <v>1</v>
      </c>
      <c r="G76" s="54">
        <v>0</v>
      </c>
      <c r="H76" s="55">
        <f t="shared" si="55"/>
        <v>1</v>
      </c>
      <c r="I76" s="80" t="s">
        <v>28</v>
      </c>
      <c r="J76" s="56">
        <v>275</v>
      </c>
      <c r="K76" s="56">
        <v>725</v>
      </c>
      <c r="L76" s="57">
        <f t="shared" si="56"/>
        <v>275</v>
      </c>
      <c r="M76" s="57">
        <f t="shared" si="57"/>
        <v>725</v>
      </c>
      <c r="N76" s="58">
        <f t="shared" si="58"/>
        <v>1000</v>
      </c>
      <c r="O76" s="3"/>
      <c r="P76" s="2"/>
      <c r="Q76" s="3"/>
      <c r="R76" s="3"/>
      <c r="S76" s="3"/>
      <c r="T76" s="3"/>
      <c r="U76" s="3"/>
      <c r="V76" s="3"/>
      <c r="W76" s="3"/>
      <c r="X76" s="3"/>
      <c r="Y76" s="3"/>
      <c r="Z76" s="3"/>
      <c r="AA76" s="3"/>
      <c r="AB76" s="3"/>
      <c r="AC76" s="3"/>
      <c r="AD76" s="3"/>
      <c r="AE76" s="3"/>
    </row>
    <row r="77" spans="1:31" x14ac:dyDescent="0.3">
      <c r="A77" s="27"/>
      <c r="B77" s="49" t="str">
        <f>IF(I77&lt;&gt;"",1+MAX(A$1:$B76),"")</f>
        <v/>
      </c>
      <c r="C77" s="81"/>
      <c r="D77" s="81"/>
      <c r="E77" s="82"/>
      <c r="F77" s="83"/>
      <c r="G77" s="54"/>
      <c r="H77" s="55"/>
      <c r="I77" s="80"/>
      <c r="J77" s="56"/>
      <c r="K77" s="56"/>
      <c r="L77" s="57"/>
      <c r="M77" s="57"/>
      <c r="N77" s="58"/>
      <c r="O77" s="3"/>
      <c r="P77" s="2"/>
      <c r="Q77" s="3"/>
      <c r="R77" s="3"/>
      <c r="S77" s="3"/>
      <c r="T77" s="3"/>
      <c r="U77" s="3"/>
      <c r="V77" s="3"/>
      <c r="W77" s="3"/>
      <c r="X77" s="3"/>
      <c r="Y77" s="3"/>
      <c r="Z77" s="3"/>
      <c r="AA77" s="3"/>
      <c r="AB77" s="3"/>
      <c r="AC77" s="3"/>
      <c r="AD77" s="3"/>
      <c r="AE77" s="3"/>
    </row>
    <row r="78" spans="1:31" x14ac:dyDescent="0.3">
      <c r="A78" s="27"/>
      <c r="B78" s="49" t="str">
        <f>IF(I78&lt;&gt;"",1+MAX(A$1:$B77),"")</f>
        <v/>
      </c>
      <c r="C78" s="72"/>
      <c r="D78" s="73"/>
      <c r="E78" s="74" t="s">
        <v>60</v>
      </c>
      <c r="F78" s="55"/>
      <c r="G78" s="61"/>
      <c r="H78" s="62"/>
      <c r="I78" s="75"/>
      <c r="J78" s="56" t="s">
        <v>27</v>
      </c>
      <c r="K78" s="56" t="s">
        <v>27</v>
      </c>
      <c r="L78" s="57" t="str">
        <f t="shared" ref="L78" si="63">IF(I78&lt;&gt;"",H78*J78,"")</f>
        <v/>
      </c>
      <c r="M78" s="57" t="str">
        <f t="shared" ref="M78" si="64">IF(I78&lt;&gt;"",H78*K78,"")</f>
        <v/>
      </c>
      <c r="N78" s="58" t="str">
        <f t="shared" ref="N78" si="65">IF(I78&lt;&gt;"",L78+M78,"")</f>
        <v/>
      </c>
      <c r="O78" s="3"/>
      <c r="P78" s="2"/>
      <c r="Q78" s="3"/>
      <c r="R78" s="3"/>
      <c r="S78" s="3"/>
      <c r="T78" s="3"/>
      <c r="U78" s="3"/>
      <c r="V78" s="3"/>
      <c r="W78" s="3"/>
      <c r="X78" s="3"/>
      <c r="Y78" s="3"/>
      <c r="Z78" s="3"/>
      <c r="AA78" s="3"/>
      <c r="AB78" s="3"/>
      <c r="AC78" s="3"/>
      <c r="AD78" s="3"/>
      <c r="AE78" s="3"/>
    </row>
    <row r="79" spans="1:31" ht="124.8" x14ac:dyDescent="0.3">
      <c r="A79" s="27"/>
      <c r="B79" s="49">
        <f>IF(I79&lt;&gt;"",1+MAX(A$1:$B78),"")</f>
        <v>42</v>
      </c>
      <c r="C79" s="72" t="s">
        <v>109</v>
      </c>
      <c r="D79" s="51"/>
      <c r="E79" s="152" t="s">
        <v>204</v>
      </c>
      <c r="F79" s="151">
        <v>1</v>
      </c>
      <c r="G79" s="54">
        <v>0</v>
      </c>
      <c r="H79" s="55">
        <f t="shared" ref="H79" si="66">F79*(1+G79)</f>
        <v>1</v>
      </c>
      <c r="I79" s="80" t="s">
        <v>28</v>
      </c>
      <c r="J79" s="56">
        <v>200</v>
      </c>
      <c r="K79" s="56">
        <v>940</v>
      </c>
      <c r="L79" s="57">
        <f t="shared" si="51"/>
        <v>200</v>
      </c>
      <c r="M79" s="57">
        <f t="shared" si="52"/>
        <v>940</v>
      </c>
      <c r="N79" s="58">
        <f t="shared" si="53"/>
        <v>1140</v>
      </c>
      <c r="O79" s="3"/>
      <c r="P79" s="2"/>
      <c r="Q79" s="3"/>
      <c r="R79" s="3"/>
      <c r="S79" s="3"/>
      <c r="T79" s="3"/>
      <c r="U79" s="3"/>
      <c r="V79" s="3"/>
      <c r="W79" s="3"/>
      <c r="X79" s="3"/>
      <c r="Y79" s="3"/>
      <c r="Z79" s="3"/>
      <c r="AA79" s="3"/>
      <c r="AB79" s="3"/>
      <c r="AC79" s="3"/>
      <c r="AD79" s="3"/>
      <c r="AE79" s="3"/>
    </row>
    <row r="80" spans="1:31" ht="78" x14ac:dyDescent="0.3">
      <c r="A80" s="27"/>
      <c r="B80" s="49">
        <f>IF(I80&lt;&gt;"",1+MAX(A$1:$B79),"")</f>
        <v>43</v>
      </c>
      <c r="C80" s="72" t="s">
        <v>109</v>
      </c>
      <c r="D80" s="51"/>
      <c r="E80" s="197" t="s">
        <v>214</v>
      </c>
      <c r="F80" s="151">
        <v>1</v>
      </c>
      <c r="G80" s="54">
        <v>0</v>
      </c>
      <c r="H80" s="55">
        <f t="shared" ref="H80:H82" si="67">F80*(1+G80)</f>
        <v>1</v>
      </c>
      <c r="I80" s="80" t="s">
        <v>28</v>
      </c>
      <c r="J80" s="56">
        <v>180</v>
      </c>
      <c r="K80" s="56">
        <v>670</v>
      </c>
      <c r="L80" s="57">
        <f t="shared" ref="L80:L82" si="68">IF(I80&lt;&gt;"",H80*J80,"")</f>
        <v>180</v>
      </c>
      <c r="M80" s="57">
        <f t="shared" ref="M80:M82" si="69">IF(I80&lt;&gt;"",H80*K80,"")</f>
        <v>670</v>
      </c>
      <c r="N80" s="58">
        <f t="shared" ref="N80:N82" si="70">IF(I80&lt;&gt;"",L80+M80,"")</f>
        <v>850</v>
      </c>
      <c r="O80" s="3"/>
      <c r="P80" s="2"/>
      <c r="Q80" s="3"/>
      <c r="R80" s="3"/>
      <c r="S80" s="3"/>
      <c r="T80" s="3"/>
      <c r="U80" s="3"/>
      <c r="V80" s="3"/>
      <c r="W80" s="3"/>
      <c r="X80" s="3"/>
      <c r="Y80" s="3"/>
      <c r="Z80" s="3"/>
      <c r="AA80" s="3"/>
      <c r="AB80" s="3"/>
      <c r="AC80" s="3"/>
      <c r="AD80" s="3"/>
      <c r="AE80" s="3"/>
    </row>
    <row r="81" spans="1:31" ht="93.6" x14ac:dyDescent="0.3">
      <c r="A81" s="27"/>
      <c r="B81" s="49">
        <f>IF(I81&lt;&gt;"",1+MAX(A$1:$B80),"")</f>
        <v>44</v>
      </c>
      <c r="C81" s="72" t="s">
        <v>109</v>
      </c>
      <c r="D81" s="51"/>
      <c r="E81" s="197" t="s">
        <v>215</v>
      </c>
      <c r="F81" s="151">
        <v>2</v>
      </c>
      <c r="G81" s="54">
        <v>0</v>
      </c>
      <c r="H81" s="55">
        <f t="shared" si="67"/>
        <v>2</v>
      </c>
      <c r="I81" s="80" t="s">
        <v>28</v>
      </c>
      <c r="J81" s="56">
        <v>190</v>
      </c>
      <c r="K81" s="56">
        <v>715</v>
      </c>
      <c r="L81" s="57">
        <f t="shared" si="68"/>
        <v>380</v>
      </c>
      <c r="M81" s="57">
        <f t="shared" si="69"/>
        <v>1430</v>
      </c>
      <c r="N81" s="58">
        <f t="shared" si="70"/>
        <v>1810</v>
      </c>
      <c r="O81" s="3"/>
      <c r="P81" s="2"/>
      <c r="Q81" s="3"/>
      <c r="R81" s="3"/>
      <c r="S81" s="3"/>
      <c r="T81" s="3"/>
      <c r="U81" s="3"/>
      <c r="V81" s="3"/>
      <c r="W81" s="3"/>
      <c r="X81" s="3"/>
      <c r="Y81" s="3"/>
      <c r="Z81" s="3"/>
      <c r="AA81" s="3"/>
      <c r="AB81" s="3"/>
      <c r="AC81" s="3"/>
      <c r="AD81" s="3"/>
      <c r="AE81" s="3"/>
    </row>
    <row r="82" spans="1:31" ht="93.6" x14ac:dyDescent="0.3">
      <c r="A82" s="27"/>
      <c r="B82" s="49">
        <f>IF(I82&lt;&gt;"",1+MAX(A$1:$B81),"")</f>
        <v>45</v>
      </c>
      <c r="C82" s="72" t="s">
        <v>109</v>
      </c>
      <c r="D82" s="51"/>
      <c r="E82" s="152" t="s">
        <v>205</v>
      </c>
      <c r="F82" s="151">
        <v>1</v>
      </c>
      <c r="G82" s="54">
        <v>0</v>
      </c>
      <c r="H82" s="55">
        <f t="shared" si="67"/>
        <v>1</v>
      </c>
      <c r="I82" s="80" t="s">
        <v>28</v>
      </c>
      <c r="J82" s="56">
        <v>230</v>
      </c>
      <c r="K82" s="56">
        <v>830</v>
      </c>
      <c r="L82" s="57">
        <f t="shared" si="68"/>
        <v>230</v>
      </c>
      <c r="M82" s="57">
        <f t="shared" si="69"/>
        <v>830</v>
      </c>
      <c r="N82" s="58">
        <f t="shared" si="70"/>
        <v>1060</v>
      </c>
      <c r="O82" s="3"/>
      <c r="P82" s="2"/>
      <c r="Q82" s="3"/>
      <c r="R82" s="3"/>
      <c r="S82" s="3"/>
      <c r="T82" s="3"/>
      <c r="U82" s="3"/>
      <c r="V82" s="3"/>
      <c r="W82" s="3"/>
      <c r="X82" s="3"/>
      <c r="Y82" s="3"/>
      <c r="Z82" s="3"/>
      <c r="AA82" s="3"/>
      <c r="AB82" s="3"/>
      <c r="AC82" s="3"/>
      <c r="AD82" s="3"/>
      <c r="AE82" s="3"/>
    </row>
    <row r="83" spans="1:31" x14ac:dyDescent="0.3">
      <c r="A83" s="27"/>
      <c r="B83" s="49" t="str">
        <f>IF(I83&lt;&gt;"",1+MAX(A$1:$B82),"")</f>
        <v/>
      </c>
      <c r="C83" s="72"/>
      <c r="D83" s="51"/>
      <c r="E83" s="85"/>
      <c r="F83" s="86"/>
      <c r="G83" s="54"/>
      <c r="H83" s="55"/>
      <c r="I83" s="80"/>
      <c r="J83" s="56"/>
      <c r="K83" s="56"/>
      <c r="L83" s="57"/>
      <c r="M83" s="57"/>
      <c r="N83" s="58"/>
      <c r="O83" s="3"/>
      <c r="P83" s="2"/>
      <c r="Q83" s="3"/>
      <c r="R83" s="3"/>
      <c r="S83" s="3"/>
      <c r="T83" s="3"/>
      <c r="U83" s="3"/>
      <c r="V83" s="3"/>
      <c r="W83" s="3"/>
      <c r="X83" s="3"/>
      <c r="Y83" s="3"/>
      <c r="Z83" s="3"/>
      <c r="AA83" s="3"/>
      <c r="AB83" s="3"/>
      <c r="AC83" s="3"/>
      <c r="AD83" s="3"/>
      <c r="AE83" s="3"/>
    </row>
    <row r="84" spans="1:31" ht="31.2" x14ac:dyDescent="0.3">
      <c r="A84" s="27"/>
      <c r="B84" s="49" t="str">
        <f>IF(I84&lt;&gt;"",1+MAX(A$1:$B83),"")</f>
        <v/>
      </c>
      <c r="C84" s="72"/>
      <c r="D84" s="73"/>
      <c r="E84" s="150" t="s">
        <v>107</v>
      </c>
      <c r="F84" s="55"/>
      <c r="G84" s="61"/>
      <c r="H84" s="62"/>
      <c r="I84" s="75"/>
      <c r="J84" s="56"/>
      <c r="K84" s="56"/>
      <c r="L84" s="57"/>
      <c r="M84" s="57"/>
      <c r="N84" s="58"/>
      <c r="O84" s="3"/>
      <c r="P84" s="2"/>
      <c r="Q84" s="3"/>
      <c r="R84" s="3"/>
      <c r="S84" s="3"/>
      <c r="T84" s="3"/>
      <c r="U84" s="3"/>
      <c r="V84" s="3"/>
      <c r="W84" s="3"/>
      <c r="X84" s="3"/>
      <c r="Y84" s="3"/>
      <c r="Z84" s="3"/>
      <c r="AA84" s="3"/>
      <c r="AB84" s="3"/>
      <c r="AC84" s="3"/>
      <c r="AD84" s="3"/>
      <c r="AE84" s="3"/>
    </row>
    <row r="85" spans="1:31" ht="28.8" x14ac:dyDescent="0.3">
      <c r="A85" s="27"/>
      <c r="B85" s="49">
        <f>IF(I85&lt;&gt;"",1+MAX(A$1:$B84),"")</f>
        <v>46</v>
      </c>
      <c r="C85" s="81" t="s">
        <v>106</v>
      </c>
      <c r="D85" s="81"/>
      <c r="E85" s="154" t="s">
        <v>108</v>
      </c>
      <c r="F85" s="83">
        <v>1</v>
      </c>
      <c r="G85" s="54">
        <v>0</v>
      </c>
      <c r="H85" s="55">
        <f t="shared" ref="H85" si="71">F85*(1+G85)</f>
        <v>1</v>
      </c>
      <c r="I85" s="80" t="s">
        <v>28</v>
      </c>
      <c r="J85" s="56">
        <v>2560</v>
      </c>
      <c r="K85" s="56">
        <v>4800</v>
      </c>
      <c r="L85" s="57">
        <f t="shared" ref="L85" si="72">IF(I85&lt;&gt;"",H85*J85,"")</f>
        <v>2560</v>
      </c>
      <c r="M85" s="57">
        <f t="shared" ref="M85" si="73">IF(I85&lt;&gt;"",H85*K85,"")</f>
        <v>4800</v>
      </c>
      <c r="N85" s="58">
        <f t="shared" ref="N85" si="74">IF(I85&lt;&gt;"",L85+M85,"")</f>
        <v>7360</v>
      </c>
      <c r="O85" s="3"/>
      <c r="P85" s="2"/>
      <c r="Q85" s="3"/>
      <c r="R85" s="3"/>
      <c r="S85" s="3"/>
      <c r="T85" s="3"/>
      <c r="U85" s="3"/>
      <c r="V85" s="3"/>
      <c r="W85" s="3"/>
      <c r="X85" s="3"/>
      <c r="Y85" s="3"/>
      <c r="Z85" s="3"/>
      <c r="AA85" s="3"/>
      <c r="AB85" s="3"/>
      <c r="AC85" s="3"/>
      <c r="AD85" s="3"/>
      <c r="AE85" s="3"/>
    </row>
    <row r="86" spans="1:31" x14ac:dyDescent="0.3">
      <c r="A86" s="27"/>
      <c r="B86" s="49" t="str">
        <f>IF(I86&lt;&gt;"",1+MAX(A$1:$B85),"")</f>
        <v/>
      </c>
      <c r="C86" s="51"/>
      <c r="D86" s="51"/>
      <c r="E86" s="52"/>
      <c r="F86" s="55"/>
      <c r="G86" s="61"/>
      <c r="H86" s="62"/>
      <c r="I86" s="53"/>
      <c r="J86" s="56" t="s">
        <v>27</v>
      </c>
      <c r="K86" s="56" t="s">
        <v>27</v>
      </c>
      <c r="L86" s="57" t="str">
        <f t="shared" si="51"/>
        <v/>
      </c>
      <c r="M86" s="57" t="str">
        <f t="shared" si="52"/>
        <v/>
      </c>
      <c r="N86" s="58" t="str">
        <f t="shared" si="53"/>
        <v/>
      </c>
      <c r="P86" s="2"/>
    </row>
    <row r="87" spans="1:31" x14ac:dyDescent="0.3">
      <c r="A87" s="18"/>
      <c r="B87" s="49" t="str">
        <f>IF(I87&lt;&gt;"",1+MAX(A$1:$B86),"")</f>
        <v/>
      </c>
      <c r="C87" s="50"/>
      <c r="D87" s="53"/>
      <c r="E87" s="63" t="s">
        <v>2</v>
      </c>
      <c r="F87" s="59"/>
      <c r="G87" s="59"/>
      <c r="H87" s="55"/>
      <c r="I87" s="59"/>
      <c r="J87" s="79" t="s">
        <v>27</v>
      </c>
      <c r="K87" s="79" t="s">
        <v>27</v>
      </c>
      <c r="L87" s="65">
        <f>SUM(L71:L86)</f>
        <v>6450</v>
      </c>
      <c r="M87" s="65">
        <f>SUM(M71:M86)</f>
        <v>17870</v>
      </c>
      <c r="N87" s="66">
        <f>SUM(N71:N86)</f>
        <v>24320</v>
      </c>
      <c r="O87" s="4"/>
      <c r="P87" s="2"/>
      <c r="Q87" s="4"/>
      <c r="R87" s="4"/>
      <c r="S87" s="4"/>
      <c r="T87" s="4"/>
      <c r="U87" s="4"/>
      <c r="V87" s="4"/>
      <c r="W87" s="4"/>
      <c r="X87" s="4"/>
      <c r="Y87" s="4"/>
      <c r="Z87" s="4"/>
      <c r="AA87" s="4"/>
      <c r="AB87" s="4"/>
      <c r="AC87" s="4"/>
      <c r="AD87" s="4"/>
      <c r="AE87" s="4"/>
    </row>
    <row r="88" spans="1:31" x14ac:dyDescent="0.3">
      <c r="A88" s="27"/>
      <c r="B88" s="49" t="str">
        <f>IF(I88&lt;&gt;"",1+MAX(A$1:$B87),"")</f>
        <v/>
      </c>
      <c r="C88" s="67"/>
      <c r="D88" s="68">
        <v>9</v>
      </c>
      <c r="E88" s="69" t="s">
        <v>42</v>
      </c>
      <c r="F88" s="68"/>
      <c r="G88" s="68"/>
      <c r="H88" s="68"/>
      <c r="I88" s="68"/>
      <c r="J88" s="70" t="s">
        <v>27</v>
      </c>
      <c r="K88" s="70" t="s">
        <v>27</v>
      </c>
      <c r="L88" s="68"/>
      <c r="M88" s="68"/>
      <c r="N88" s="71"/>
      <c r="P88" s="2"/>
    </row>
    <row r="89" spans="1:31" x14ac:dyDescent="0.3">
      <c r="A89" s="27"/>
      <c r="B89" s="49" t="str">
        <f>IF(I89&lt;&gt;"",1+MAX(A$1:$B88),"")</f>
        <v/>
      </c>
      <c r="C89" s="72"/>
      <c r="D89" s="73"/>
      <c r="E89" s="74" t="s">
        <v>43</v>
      </c>
      <c r="F89" s="55"/>
      <c r="G89" s="61"/>
      <c r="H89" s="62"/>
      <c r="I89" s="75"/>
      <c r="J89" s="56" t="s">
        <v>27</v>
      </c>
      <c r="K89" s="56" t="s">
        <v>27</v>
      </c>
      <c r="L89" s="57" t="str">
        <f t="shared" ref="L89:L150" si="75">IF(I89&lt;&gt;"",H89*J89,"")</f>
        <v/>
      </c>
      <c r="M89" s="57" t="str">
        <f t="shared" ref="M89:M150" si="76">IF(I89&lt;&gt;"",H89*K89,"")</f>
        <v/>
      </c>
      <c r="N89" s="58" t="str">
        <f t="shared" ref="N89:N150" si="77">IF(I89&lt;&gt;"",L89+M89,"")</f>
        <v/>
      </c>
      <c r="O89" s="3"/>
      <c r="P89" s="2"/>
      <c r="Q89" s="3"/>
      <c r="R89" s="3"/>
      <c r="S89" s="3"/>
      <c r="T89" s="3"/>
      <c r="U89" s="3"/>
      <c r="V89" s="3"/>
      <c r="W89" s="3"/>
      <c r="X89" s="3"/>
      <c r="Y89" s="3"/>
      <c r="Z89" s="3"/>
      <c r="AA89" s="3"/>
      <c r="AB89" s="3"/>
      <c r="AC89" s="3"/>
      <c r="AD89" s="3"/>
      <c r="AE89" s="3"/>
    </row>
    <row r="90" spans="1:31" x14ac:dyDescent="0.3">
      <c r="A90" s="27"/>
      <c r="B90" s="49" t="str">
        <f>IF(I90&lt;&gt;"",1+MAX(A$1:$B89),"")</f>
        <v/>
      </c>
      <c r="C90" s="81"/>
      <c r="D90" s="81"/>
      <c r="E90" s="87" t="s">
        <v>110</v>
      </c>
      <c r="F90" s="153">
        <v>87.24</v>
      </c>
      <c r="G90" s="155" t="s">
        <v>49</v>
      </c>
      <c r="H90" s="55"/>
      <c r="I90" s="80"/>
      <c r="J90" s="56"/>
      <c r="K90" s="56"/>
      <c r="L90" s="57"/>
      <c r="M90" s="57"/>
      <c r="N90" s="58"/>
      <c r="P90" s="2"/>
    </row>
    <row r="91" spans="1:31" x14ac:dyDescent="0.3">
      <c r="A91" s="27"/>
      <c r="B91" s="49">
        <f>IF(I91&lt;&gt;"",1+MAX(A$1:$B90),"")</f>
        <v>47</v>
      </c>
      <c r="C91" s="81" t="s">
        <v>121</v>
      </c>
      <c r="D91" s="81"/>
      <c r="E91" s="82" t="s">
        <v>111</v>
      </c>
      <c r="F91" s="83">
        <f>(F90*11.5)+(F90*17.833)</f>
        <v>2559.0109199999997</v>
      </c>
      <c r="G91" s="54">
        <v>0.1</v>
      </c>
      <c r="H91" s="55">
        <f t="shared" ref="H91:H94" si="78">F91*(1+G91)</f>
        <v>2814.9120119999998</v>
      </c>
      <c r="I91" s="88" t="s">
        <v>50</v>
      </c>
      <c r="J91" s="56">
        <v>1.5</v>
      </c>
      <c r="K91" s="56">
        <v>0.68</v>
      </c>
      <c r="L91" s="57">
        <f t="shared" ref="L91:L94" si="79">IF(I91&lt;&gt;"",H91*J91,"")</f>
        <v>4222.3680179999992</v>
      </c>
      <c r="M91" s="57">
        <f t="shared" ref="M91:M94" si="80">IF(I91&lt;&gt;"",H91*K91,"")</f>
        <v>1914.14016816</v>
      </c>
      <c r="N91" s="58">
        <f t="shared" ref="N91:N94" si="81">IF(I91&lt;&gt;"",L91+M91,"")</f>
        <v>6136.5081861599992</v>
      </c>
      <c r="P91" s="2"/>
    </row>
    <row r="92" spans="1:31" x14ac:dyDescent="0.3">
      <c r="A92" s="27"/>
      <c r="B92" s="49">
        <f>IF(I92&lt;&gt;"",1+MAX(A$1:$B91),"")</f>
        <v>48</v>
      </c>
      <c r="C92" s="81" t="s">
        <v>121</v>
      </c>
      <c r="D92" s="81"/>
      <c r="E92" s="82" t="s">
        <v>112</v>
      </c>
      <c r="F92" s="83">
        <f>F90*17.833/1.33</f>
        <v>1169.7375338345862</v>
      </c>
      <c r="G92" s="54">
        <v>0.1</v>
      </c>
      <c r="H92" s="55">
        <f t="shared" si="78"/>
        <v>1286.7112872180448</v>
      </c>
      <c r="I92" s="88" t="s">
        <v>49</v>
      </c>
      <c r="J92" s="56">
        <v>1.2</v>
      </c>
      <c r="K92" s="56">
        <v>0.85</v>
      </c>
      <c r="L92" s="57">
        <f t="shared" si="79"/>
        <v>1544.0535446616539</v>
      </c>
      <c r="M92" s="57">
        <f t="shared" si="80"/>
        <v>1093.7045941353381</v>
      </c>
      <c r="N92" s="58">
        <f t="shared" si="81"/>
        <v>2637.7581387969922</v>
      </c>
      <c r="P92" s="2"/>
    </row>
    <row r="93" spans="1:31" x14ac:dyDescent="0.3">
      <c r="A93" s="27"/>
      <c r="B93" s="49">
        <f>IF(I93&lt;&gt;"",1+MAX(A$1:$B92),"")</f>
        <v>49</v>
      </c>
      <c r="C93" s="81" t="s">
        <v>121</v>
      </c>
      <c r="D93" s="81"/>
      <c r="E93" s="82" t="s">
        <v>113</v>
      </c>
      <c r="F93" s="83">
        <f>F90*2</f>
        <v>174.48</v>
      </c>
      <c r="G93" s="54">
        <v>0.1</v>
      </c>
      <c r="H93" s="55">
        <f t="shared" si="78"/>
        <v>191.928</v>
      </c>
      <c r="I93" s="88" t="s">
        <v>49</v>
      </c>
      <c r="J93" s="56">
        <v>0.85</v>
      </c>
      <c r="K93" s="56">
        <v>0.8</v>
      </c>
      <c r="L93" s="57">
        <f t="shared" si="79"/>
        <v>163.1388</v>
      </c>
      <c r="M93" s="57">
        <f t="shared" si="80"/>
        <v>153.54240000000001</v>
      </c>
      <c r="N93" s="58">
        <f t="shared" si="81"/>
        <v>316.68119999999999</v>
      </c>
      <c r="P93" s="2"/>
    </row>
    <row r="94" spans="1:31" x14ac:dyDescent="0.3">
      <c r="A94" s="27"/>
      <c r="B94" s="49">
        <f>IF(I94&lt;&gt;"",1+MAX(A$1:$B93),"")</f>
        <v>50</v>
      </c>
      <c r="C94" s="81" t="s">
        <v>121</v>
      </c>
      <c r="D94" s="81"/>
      <c r="E94" s="82" t="s">
        <v>114</v>
      </c>
      <c r="F94" s="83">
        <f>F90*4</f>
        <v>348.96</v>
      </c>
      <c r="G94" s="54">
        <v>0.1</v>
      </c>
      <c r="H94" s="55">
        <f t="shared" si="78"/>
        <v>383.85599999999999</v>
      </c>
      <c r="I94" s="88" t="s">
        <v>49</v>
      </c>
      <c r="J94" s="56">
        <v>0.75</v>
      </c>
      <c r="K94" s="56">
        <v>0.35</v>
      </c>
      <c r="L94" s="57">
        <f t="shared" si="79"/>
        <v>287.892</v>
      </c>
      <c r="M94" s="57">
        <f t="shared" si="80"/>
        <v>134.34959999999998</v>
      </c>
      <c r="N94" s="58">
        <f t="shared" si="81"/>
        <v>422.24159999999995</v>
      </c>
      <c r="P94" s="2"/>
    </row>
    <row r="95" spans="1:31" x14ac:dyDescent="0.3">
      <c r="A95" s="27"/>
      <c r="B95" s="49" t="str">
        <f>IF(I95&lt;&gt;"",1+MAX(A$1:$B94),"")</f>
        <v/>
      </c>
      <c r="C95" s="81"/>
      <c r="D95" s="81"/>
      <c r="E95" s="82"/>
      <c r="F95" s="83"/>
      <c r="G95" s="54"/>
      <c r="H95" s="55"/>
      <c r="I95" s="88"/>
      <c r="J95" s="56"/>
      <c r="K95" s="56"/>
      <c r="L95" s="57"/>
      <c r="M95" s="57"/>
      <c r="N95" s="58"/>
      <c r="P95" s="2"/>
    </row>
    <row r="96" spans="1:31" x14ac:dyDescent="0.3">
      <c r="A96" s="27"/>
      <c r="B96" s="49" t="str">
        <f>IF(I96&lt;&gt;"",1+MAX(A$1:$B95),"")</f>
        <v/>
      </c>
      <c r="C96" s="81"/>
      <c r="D96" s="81"/>
      <c r="E96" s="87" t="s">
        <v>115</v>
      </c>
      <c r="F96" s="153">
        <v>2</v>
      </c>
      <c r="G96" s="155" t="s">
        <v>49</v>
      </c>
      <c r="H96" s="55"/>
      <c r="I96" s="80"/>
      <c r="J96" s="56"/>
      <c r="K96" s="56"/>
      <c r="L96" s="57"/>
      <c r="M96" s="57"/>
      <c r="N96" s="58"/>
      <c r="P96" s="2"/>
    </row>
    <row r="97" spans="1:16" x14ac:dyDescent="0.3">
      <c r="A97" s="27"/>
      <c r="B97" s="49">
        <f>IF(I97&lt;&gt;"",1+MAX(A$1:$B96),"")</f>
        <v>51</v>
      </c>
      <c r="C97" s="81" t="s">
        <v>121</v>
      </c>
      <c r="D97" s="81"/>
      <c r="E97" s="82" t="s">
        <v>111</v>
      </c>
      <c r="F97" s="83">
        <f>F96*11.5*2</f>
        <v>46</v>
      </c>
      <c r="G97" s="54">
        <v>0.1</v>
      </c>
      <c r="H97" s="55">
        <f t="shared" ref="H97:H100" si="82">F97*(1+G97)</f>
        <v>50.6</v>
      </c>
      <c r="I97" s="88" t="s">
        <v>50</v>
      </c>
      <c r="J97" s="56">
        <v>1.5</v>
      </c>
      <c r="K97" s="56">
        <v>0.68</v>
      </c>
      <c r="L97" s="57">
        <f t="shared" ref="L97:L100" si="83">IF(I97&lt;&gt;"",H97*J97,"")</f>
        <v>75.900000000000006</v>
      </c>
      <c r="M97" s="57">
        <f t="shared" ref="M97:M100" si="84">IF(I97&lt;&gt;"",H97*K97,"")</f>
        <v>34.408000000000001</v>
      </c>
      <c r="N97" s="58">
        <f t="shared" ref="N97:N100" si="85">IF(I97&lt;&gt;"",L97+M97,"")</f>
        <v>110.30800000000001</v>
      </c>
      <c r="P97" s="2"/>
    </row>
    <row r="98" spans="1:16" x14ac:dyDescent="0.3">
      <c r="A98" s="27"/>
      <c r="B98" s="49">
        <f>IF(I98&lt;&gt;"",1+MAX(A$1:$B97),"")</f>
        <v>52</v>
      </c>
      <c r="C98" s="81" t="s">
        <v>121</v>
      </c>
      <c r="D98" s="81"/>
      <c r="E98" s="82" t="s">
        <v>116</v>
      </c>
      <c r="F98" s="83">
        <f>F96*11.5/1.33</f>
        <v>17.293233082706767</v>
      </c>
      <c r="G98" s="54">
        <v>0.1</v>
      </c>
      <c r="H98" s="55">
        <f t="shared" si="82"/>
        <v>19.022556390977446</v>
      </c>
      <c r="I98" s="88" t="s">
        <v>49</v>
      </c>
      <c r="J98" s="56">
        <v>1.3</v>
      </c>
      <c r="K98" s="56">
        <v>1.1499999999999999</v>
      </c>
      <c r="L98" s="57">
        <f t="shared" si="83"/>
        <v>24.729323308270679</v>
      </c>
      <c r="M98" s="57">
        <f t="shared" si="84"/>
        <v>21.875939849624061</v>
      </c>
      <c r="N98" s="58">
        <f t="shared" si="85"/>
        <v>46.60526315789474</v>
      </c>
      <c r="P98" s="2"/>
    </row>
    <row r="99" spans="1:16" x14ac:dyDescent="0.3">
      <c r="A99" s="27"/>
      <c r="B99" s="49">
        <f>IF(I99&lt;&gt;"",1+MAX(A$1:$B98),"")</f>
        <v>53</v>
      </c>
      <c r="C99" s="81" t="s">
        <v>121</v>
      </c>
      <c r="D99" s="81"/>
      <c r="E99" s="82" t="s">
        <v>117</v>
      </c>
      <c r="F99" s="83">
        <f>F96*2</f>
        <v>4</v>
      </c>
      <c r="G99" s="54">
        <v>0.1</v>
      </c>
      <c r="H99" s="55">
        <f t="shared" si="82"/>
        <v>4.4000000000000004</v>
      </c>
      <c r="I99" s="88" t="s">
        <v>49</v>
      </c>
      <c r="J99" s="56">
        <v>0.9</v>
      </c>
      <c r="K99" s="56">
        <v>1.05</v>
      </c>
      <c r="L99" s="57">
        <f t="shared" si="83"/>
        <v>3.9600000000000004</v>
      </c>
      <c r="M99" s="57">
        <f t="shared" si="84"/>
        <v>4.620000000000001</v>
      </c>
      <c r="N99" s="58">
        <f t="shared" si="85"/>
        <v>8.5800000000000018</v>
      </c>
      <c r="P99" s="2"/>
    </row>
    <row r="100" spans="1:16" x14ac:dyDescent="0.3">
      <c r="A100" s="27"/>
      <c r="B100" s="49">
        <f>IF(I100&lt;&gt;"",1+MAX(A$1:$B99),"")</f>
        <v>54</v>
      </c>
      <c r="C100" s="81" t="s">
        <v>121</v>
      </c>
      <c r="D100" s="81"/>
      <c r="E100" s="82" t="s">
        <v>114</v>
      </c>
      <c r="F100" s="83">
        <f>F96*4</f>
        <v>8</v>
      </c>
      <c r="G100" s="54">
        <v>0.1</v>
      </c>
      <c r="H100" s="55">
        <f t="shared" si="82"/>
        <v>8.8000000000000007</v>
      </c>
      <c r="I100" s="88" t="s">
        <v>49</v>
      </c>
      <c r="J100" s="56">
        <v>0.75</v>
      </c>
      <c r="K100" s="56">
        <v>0.35</v>
      </c>
      <c r="L100" s="57">
        <f t="shared" si="83"/>
        <v>6.6000000000000005</v>
      </c>
      <c r="M100" s="57">
        <f t="shared" si="84"/>
        <v>3.08</v>
      </c>
      <c r="N100" s="58">
        <f t="shared" si="85"/>
        <v>9.68</v>
      </c>
      <c r="P100" s="2"/>
    </row>
    <row r="101" spans="1:16" x14ac:dyDescent="0.3">
      <c r="A101" s="27"/>
      <c r="B101" s="49" t="str">
        <f>IF(I101&lt;&gt;"",1+MAX(A$1:$B100),"")</f>
        <v/>
      </c>
      <c r="C101" s="81"/>
      <c r="D101" s="81"/>
      <c r="E101" s="82"/>
      <c r="F101" s="83"/>
      <c r="G101" s="54"/>
      <c r="H101" s="55"/>
      <c r="I101" s="88"/>
      <c r="J101" s="56"/>
      <c r="K101" s="56"/>
      <c r="L101" s="57"/>
      <c r="M101" s="57"/>
      <c r="N101" s="58"/>
      <c r="P101" s="2"/>
    </row>
    <row r="102" spans="1:16" x14ac:dyDescent="0.3">
      <c r="A102" s="27"/>
      <c r="B102" s="49" t="str">
        <f>IF(I102&lt;&gt;"",1+MAX(A$1:$B101),"")</f>
        <v/>
      </c>
      <c r="C102" s="81"/>
      <c r="D102" s="81"/>
      <c r="E102" s="87" t="s">
        <v>118</v>
      </c>
      <c r="F102" s="153">
        <v>162</v>
      </c>
      <c r="G102" s="155" t="s">
        <v>49</v>
      </c>
      <c r="H102" s="55"/>
      <c r="I102" s="80"/>
      <c r="J102" s="56"/>
      <c r="K102" s="56"/>
      <c r="L102" s="57"/>
      <c r="M102" s="57"/>
      <c r="N102" s="58"/>
      <c r="P102" s="2"/>
    </row>
    <row r="103" spans="1:16" x14ac:dyDescent="0.3">
      <c r="A103" s="27"/>
      <c r="B103" s="49">
        <f>IF(I103&lt;&gt;"",1+MAX(A$1:$B102),"")</f>
        <v>55</v>
      </c>
      <c r="C103" s="81" t="s">
        <v>121</v>
      </c>
      <c r="D103" s="81"/>
      <c r="E103" s="82" t="s">
        <v>119</v>
      </c>
      <c r="F103" s="83">
        <f>F102*14</f>
        <v>2268</v>
      </c>
      <c r="G103" s="54">
        <v>0.1</v>
      </c>
      <c r="H103" s="55">
        <f t="shared" ref="H103:H106" si="86">F103*(1+G103)</f>
        <v>2494.8000000000002</v>
      </c>
      <c r="I103" s="88" t="s">
        <v>50</v>
      </c>
      <c r="J103" s="56">
        <v>1.5</v>
      </c>
      <c r="K103" s="56">
        <v>0.68</v>
      </c>
      <c r="L103" s="57">
        <f t="shared" ref="L103:L106" si="87">IF(I103&lt;&gt;"",H103*J103,"")</f>
        <v>3742.2000000000003</v>
      </c>
      <c r="M103" s="57">
        <f t="shared" ref="M103:M106" si="88">IF(I103&lt;&gt;"",H103*K103,"")</f>
        <v>1696.4640000000002</v>
      </c>
      <c r="N103" s="58">
        <f t="shared" ref="N103:N106" si="89">IF(I103&lt;&gt;"",L103+M103,"")</f>
        <v>5438.6640000000007</v>
      </c>
      <c r="P103" s="2"/>
    </row>
    <row r="104" spans="1:16" x14ac:dyDescent="0.3">
      <c r="A104" s="27"/>
      <c r="B104" s="49">
        <f>IF(I104&lt;&gt;"",1+MAX(A$1:$B103),"")</f>
        <v>56</v>
      </c>
      <c r="C104" s="81" t="s">
        <v>121</v>
      </c>
      <c r="D104" s="81"/>
      <c r="E104" s="183" t="s">
        <v>112</v>
      </c>
      <c r="F104" s="184">
        <f>F102*14/1.33</f>
        <v>1705.2631578947367</v>
      </c>
      <c r="G104" s="185">
        <v>0.1</v>
      </c>
      <c r="H104" s="186">
        <f t="shared" si="86"/>
        <v>1875.7894736842104</v>
      </c>
      <c r="I104" s="187" t="s">
        <v>49</v>
      </c>
      <c r="J104" s="56">
        <v>1.2</v>
      </c>
      <c r="K104" s="56">
        <v>0.85</v>
      </c>
      <c r="L104" s="57">
        <f t="shared" si="87"/>
        <v>2250.9473684210525</v>
      </c>
      <c r="M104" s="57">
        <f t="shared" si="88"/>
        <v>1594.4210526315787</v>
      </c>
      <c r="N104" s="58">
        <f t="shared" si="89"/>
        <v>3845.3684210526312</v>
      </c>
      <c r="P104" s="2"/>
    </row>
    <row r="105" spans="1:16" x14ac:dyDescent="0.3">
      <c r="A105" s="27"/>
      <c r="B105" s="49">
        <f>IF(I105&lt;&gt;"",1+MAX(A$1:$B104),"")</f>
        <v>57</v>
      </c>
      <c r="C105" s="81" t="s">
        <v>121</v>
      </c>
      <c r="D105" s="81"/>
      <c r="E105" s="183" t="s">
        <v>113</v>
      </c>
      <c r="F105" s="184">
        <f>F102*2</f>
        <v>324</v>
      </c>
      <c r="G105" s="185">
        <v>0.1</v>
      </c>
      <c r="H105" s="186">
        <f t="shared" si="86"/>
        <v>356.40000000000003</v>
      </c>
      <c r="I105" s="187" t="s">
        <v>49</v>
      </c>
      <c r="J105" s="56">
        <v>0.85</v>
      </c>
      <c r="K105" s="56">
        <v>0.8</v>
      </c>
      <c r="L105" s="57">
        <f t="shared" si="87"/>
        <v>302.94</v>
      </c>
      <c r="M105" s="57">
        <f t="shared" si="88"/>
        <v>285.12000000000006</v>
      </c>
      <c r="N105" s="58">
        <f t="shared" si="89"/>
        <v>588.06000000000006</v>
      </c>
      <c r="P105" s="2"/>
    </row>
    <row r="106" spans="1:16" x14ac:dyDescent="0.3">
      <c r="A106" s="27"/>
      <c r="B106" s="49">
        <f>IF(I106&lt;&gt;"",1+MAX(A$1:$B105),"")</f>
        <v>58</v>
      </c>
      <c r="C106" s="81" t="s">
        <v>121</v>
      </c>
      <c r="D106" s="81"/>
      <c r="E106" s="183" t="s">
        <v>114</v>
      </c>
      <c r="F106" s="184">
        <f>F102*2</f>
        <v>324</v>
      </c>
      <c r="G106" s="185">
        <v>0.1</v>
      </c>
      <c r="H106" s="186">
        <f t="shared" si="86"/>
        <v>356.40000000000003</v>
      </c>
      <c r="I106" s="187" t="s">
        <v>49</v>
      </c>
      <c r="J106" s="56">
        <v>0.75</v>
      </c>
      <c r="K106" s="56">
        <v>0.35</v>
      </c>
      <c r="L106" s="57">
        <f t="shared" si="87"/>
        <v>267.3</v>
      </c>
      <c r="M106" s="57">
        <f t="shared" si="88"/>
        <v>124.74000000000001</v>
      </c>
      <c r="N106" s="58">
        <f t="shared" si="89"/>
        <v>392.04</v>
      </c>
      <c r="P106" s="2"/>
    </row>
    <row r="107" spans="1:16" x14ac:dyDescent="0.3">
      <c r="A107" s="27"/>
      <c r="B107" s="49" t="str">
        <f>IF(I107&lt;&gt;"",1+MAX(A$1:$B106),"")</f>
        <v/>
      </c>
      <c r="C107" s="81"/>
      <c r="D107" s="81"/>
      <c r="E107" s="82"/>
      <c r="F107" s="83"/>
      <c r="G107" s="54"/>
      <c r="H107" s="55"/>
      <c r="I107" s="88"/>
      <c r="J107" s="56"/>
      <c r="K107" s="56"/>
      <c r="L107" s="57"/>
      <c r="M107" s="57"/>
      <c r="N107" s="58"/>
      <c r="P107" s="2"/>
    </row>
    <row r="108" spans="1:16" x14ac:dyDescent="0.3">
      <c r="A108" s="27"/>
      <c r="B108" s="49" t="str">
        <f>IF(I108&lt;&gt;"",1+MAX(A$1:$B107),"")</f>
        <v/>
      </c>
      <c r="C108" s="81"/>
      <c r="D108" s="81"/>
      <c r="E108" s="87" t="s">
        <v>120</v>
      </c>
      <c r="F108" s="153">
        <v>5</v>
      </c>
      <c r="G108" s="155" t="s">
        <v>49</v>
      </c>
      <c r="H108" s="55"/>
      <c r="I108" s="80"/>
      <c r="J108" s="56"/>
      <c r="K108" s="56"/>
      <c r="L108" s="57"/>
      <c r="M108" s="57"/>
      <c r="N108" s="58"/>
      <c r="P108" s="2"/>
    </row>
    <row r="109" spans="1:16" x14ac:dyDescent="0.3">
      <c r="A109" s="27"/>
      <c r="B109" s="49">
        <f>IF(I109&lt;&gt;"",1+MAX(A$1:$B108),"")</f>
        <v>59</v>
      </c>
      <c r="C109" s="81" t="s">
        <v>121</v>
      </c>
      <c r="D109" s="81"/>
      <c r="E109" s="82" t="s">
        <v>119</v>
      </c>
      <c r="F109" s="83">
        <f>F108*17.833</f>
        <v>89.164999999999992</v>
      </c>
      <c r="G109" s="54">
        <v>0.1</v>
      </c>
      <c r="H109" s="55">
        <f t="shared" ref="H109:H112" si="90">F109*(1+G109)</f>
        <v>98.081500000000005</v>
      </c>
      <c r="I109" s="88" t="s">
        <v>50</v>
      </c>
      <c r="J109" s="56">
        <v>1.5</v>
      </c>
      <c r="K109" s="56">
        <v>0.68</v>
      </c>
      <c r="L109" s="57">
        <f t="shared" ref="L109:L112" si="91">IF(I109&lt;&gt;"",H109*J109,"")</f>
        <v>147.12225000000001</v>
      </c>
      <c r="M109" s="57">
        <f t="shared" ref="M109:M112" si="92">IF(I109&lt;&gt;"",H109*K109,"")</f>
        <v>66.695420000000013</v>
      </c>
      <c r="N109" s="58">
        <f t="shared" ref="N109:N112" si="93">IF(I109&lt;&gt;"",L109+M109,"")</f>
        <v>213.81767000000002</v>
      </c>
      <c r="P109" s="2"/>
    </row>
    <row r="110" spans="1:16" x14ac:dyDescent="0.3">
      <c r="A110" s="27"/>
      <c r="B110" s="49">
        <f>IF(I110&lt;&gt;"",1+MAX(A$1:$B109),"")</f>
        <v>60</v>
      </c>
      <c r="C110" s="81" t="s">
        <v>121</v>
      </c>
      <c r="D110" s="81"/>
      <c r="E110" s="183" t="s">
        <v>112</v>
      </c>
      <c r="F110" s="184">
        <f>F108*17.833/1.33</f>
        <v>67.041353383458642</v>
      </c>
      <c r="G110" s="185">
        <v>0.1</v>
      </c>
      <c r="H110" s="186">
        <f t="shared" si="90"/>
        <v>73.745488721804506</v>
      </c>
      <c r="I110" s="187" t="s">
        <v>49</v>
      </c>
      <c r="J110" s="56">
        <v>1.2</v>
      </c>
      <c r="K110" s="56">
        <v>0.85</v>
      </c>
      <c r="L110" s="57">
        <f t="shared" si="91"/>
        <v>88.494586466165401</v>
      </c>
      <c r="M110" s="57">
        <f t="shared" si="92"/>
        <v>62.683665413533831</v>
      </c>
      <c r="N110" s="58">
        <f t="shared" si="93"/>
        <v>151.17825187969925</v>
      </c>
      <c r="P110" s="2"/>
    </row>
    <row r="111" spans="1:16" x14ac:dyDescent="0.3">
      <c r="A111" s="27"/>
      <c r="B111" s="49">
        <f>IF(I111&lt;&gt;"",1+MAX(A$1:$B110),"")</f>
        <v>61</v>
      </c>
      <c r="C111" s="81" t="s">
        <v>121</v>
      </c>
      <c r="D111" s="81"/>
      <c r="E111" s="183" t="s">
        <v>113</v>
      </c>
      <c r="F111" s="184">
        <f>F108*2</f>
        <v>10</v>
      </c>
      <c r="G111" s="185">
        <v>0.1</v>
      </c>
      <c r="H111" s="186">
        <f t="shared" si="90"/>
        <v>11</v>
      </c>
      <c r="I111" s="187" t="s">
        <v>49</v>
      </c>
      <c r="J111" s="56">
        <v>0.85</v>
      </c>
      <c r="K111" s="56">
        <v>0.8</v>
      </c>
      <c r="L111" s="57">
        <f t="shared" si="91"/>
        <v>9.35</v>
      </c>
      <c r="M111" s="57">
        <f t="shared" si="92"/>
        <v>8.8000000000000007</v>
      </c>
      <c r="N111" s="58">
        <f t="shared" si="93"/>
        <v>18.149999999999999</v>
      </c>
      <c r="P111" s="2"/>
    </row>
    <row r="112" spans="1:16" x14ac:dyDescent="0.3">
      <c r="A112" s="27"/>
      <c r="B112" s="49">
        <f>IF(I112&lt;&gt;"",1+MAX(A$1:$B111),"")</f>
        <v>62</v>
      </c>
      <c r="C112" s="81" t="s">
        <v>121</v>
      </c>
      <c r="D112" s="81"/>
      <c r="E112" s="183" t="s">
        <v>114</v>
      </c>
      <c r="F112" s="184">
        <f>F108*2</f>
        <v>10</v>
      </c>
      <c r="G112" s="185">
        <v>0.1</v>
      </c>
      <c r="H112" s="186">
        <f t="shared" si="90"/>
        <v>11</v>
      </c>
      <c r="I112" s="187" t="s">
        <v>49</v>
      </c>
      <c r="J112" s="56">
        <v>0.75</v>
      </c>
      <c r="K112" s="56">
        <v>0.35</v>
      </c>
      <c r="L112" s="57">
        <f t="shared" si="91"/>
        <v>8.25</v>
      </c>
      <c r="M112" s="57">
        <f t="shared" si="92"/>
        <v>3.8499999999999996</v>
      </c>
      <c r="N112" s="58">
        <f t="shared" si="93"/>
        <v>12.1</v>
      </c>
      <c r="P112" s="2"/>
    </row>
    <row r="113" spans="1:31" x14ac:dyDescent="0.3">
      <c r="A113" s="27"/>
      <c r="B113" s="49" t="str">
        <f>IF(I113&lt;&gt;"",1+MAX(A$1:$B112),"")</f>
        <v/>
      </c>
      <c r="C113" s="81"/>
      <c r="D113" s="81"/>
      <c r="E113" s="82"/>
      <c r="F113" s="83"/>
      <c r="G113" s="54"/>
      <c r="H113" s="55"/>
      <c r="I113" s="88"/>
      <c r="J113" s="56"/>
      <c r="K113" s="56"/>
      <c r="L113" s="57"/>
      <c r="M113" s="57"/>
      <c r="N113" s="58"/>
      <c r="P113" s="2"/>
    </row>
    <row r="114" spans="1:31" x14ac:dyDescent="0.3">
      <c r="A114" s="27"/>
      <c r="B114" s="49" t="str">
        <f>IF(I114&lt;&gt;"",1+MAX(A$1:$B113),"")</f>
        <v/>
      </c>
      <c r="C114" s="72"/>
      <c r="D114" s="73"/>
      <c r="E114" s="74" t="s">
        <v>44</v>
      </c>
      <c r="F114" s="55"/>
      <c r="G114" s="61"/>
      <c r="H114" s="62"/>
      <c r="I114" s="75"/>
      <c r="J114" s="56" t="s">
        <v>27</v>
      </c>
      <c r="K114" s="56" t="s">
        <v>27</v>
      </c>
      <c r="L114" s="57" t="str">
        <f t="shared" si="75"/>
        <v/>
      </c>
      <c r="M114" s="57" t="str">
        <f t="shared" si="76"/>
        <v/>
      </c>
      <c r="N114" s="58" t="str">
        <f t="shared" si="77"/>
        <v/>
      </c>
      <c r="O114" s="3"/>
      <c r="P114" s="2"/>
      <c r="Q114" s="3"/>
      <c r="R114" s="3"/>
      <c r="S114" s="3"/>
      <c r="T114" s="3"/>
      <c r="U114" s="3"/>
      <c r="V114" s="3"/>
      <c r="W114" s="3"/>
      <c r="X114" s="3"/>
      <c r="Y114" s="3"/>
      <c r="Z114" s="3"/>
      <c r="AA114" s="3"/>
      <c r="AB114" s="3"/>
      <c r="AC114" s="3"/>
      <c r="AD114" s="3"/>
      <c r="AE114" s="3"/>
    </row>
    <row r="115" spans="1:31" x14ac:dyDescent="0.3">
      <c r="A115" s="27"/>
      <c r="B115" s="49">
        <f>IF(I115&lt;&gt;"",1+MAX(A$1:$B114),"")</f>
        <v>63</v>
      </c>
      <c r="C115" s="81" t="s">
        <v>128</v>
      </c>
      <c r="D115" s="81"/>
      <c r="E115" s="159" t="s">
        <v>176</v>
      </c>
      <c r="F115" s="158">
        <v>376.87</v>
      </c>
      <c r="G115" s="54">
        <v>0.1</v>
      </c>
      <c r="H115" s="55">
        <f t="shared" ref="H115" si="94">F115*(1+G115)</f>
        <v>414.55700000000002</v>
      </c>
      <c r="I115" s="80" t="s">
        <v>50</v>
      </c>
      <c r="J115" s="56">
        <v>1.1000000000000001</v>
      </c>
      <c r="K115" s="56">
        <v>0.55000000000000004</v>
      </c>
      <c r="L115" s="57">
        <f t="shared" si="75"/>
        <v>456.01270000000005</v>
      </c>
      <c r="M115" s="57">
        <f t="shared" si="76"/>
        <v>228.00635000000003</v>
      </c>
      <c r="N115" s="58">
        <f t="shared" si="77"/>
        <v>684.01905000000011</v>
      </c>
      <c r="P115" s="2"/>
    </row>
    <row r="116" spans="1:31" ht="78" x14ac:dyDescent="0.3">
      <c r="A116" s="27"/>
      <c r="B116" s="49">
        <f>IF(I116&lt;&gt;"",1+MAX(A$1:$B115),"")</f>
        <v>64</v>
      </c>
      <c r="C116" s="81" t="s">
        <v>128</v>
      </c>
      <c r="D116" s="81"/>
      <c r="E116" s="188" t="s">
        <v>220</v>
      </c>
      <c r="F116" s="158">
        <v>1092.67</v>
      </c>
      <c r="G116" s="54">
        <v>0.1</v>
      </c>
      <c r="H116" s="55">
        <f t="shared" ref="H116:H118" si="95">F116*(1+G116)</f>
        <v>1201.9370000000001</v>
      </c>
      <c r="I116" s="80" t="s">
        <v>50</v>
      </c>
      <c r="J116" s="56">
        <v>2.25</v>
      </c>
      <c r="K116" s="56">
        <v>5.0999999999999996</v>
      </c>
      <c r="L116" s="57">
        <f t="shared" ref="L116:L118" si="96">IF(I116&lt;&gt;"",H116*J116,"")</f>
        <v>2704.3582500000002</v>
      </c>
      <c r="M116" s="57">
        <f t="shared" ref="M116:M118" si="97">IF(I116&lt;&gt;"",H116*K116,"")</f>
        <v>6129.8787000000002</v>
      </c>
      <c r="N116" s="58">
        <f t="shared" ref="N116:N118" si="98">IF(I116&lt;&gt;"",L116+M116,"")</f>
        <v>8834.2369500000004</v>
      </c>
      <c r="P116" s="2"/>
    </row>
    <row r="117" spans="1:31" ht="62.4" x14ac:dyDescent="0.3">
      <c r="A117" s="27"/>
      <c r="B117" s="49">
        <f>IF(I117&lt;&gt;"",1+MAX(A$1:$B116),"")</f>
        <v>65</v>
      </c>
      <c r="C117" s="81" t="s">
        <v>128</v>
      </c>
      <c r="D117" s="81"/>
      <c r="E117" s="181" t="s">
        <v>180</v>
      </c>
      <c r="F117" s="158">
        <v>47.27</v>
      </c>
      <c r="G117" s="54">
        <v>0.1</v>
      </c>
      <c r="H117" s="55">
        <f t="shared" si="95"/>
        <v>51.997000000000007</v>
      </c>
      <c r="I117" s="80" t="s">
        <v>50</v>
      </c>
      <c r="J117" s="56">
        <v>6.5</v>
      </c>
      <c r="K117" s="56">
        <v>14</v>
      </c>
      <c r="L117" s="57">
        <f t="shared" si="96"/>
        <v>337.98050000000006</v>
      </c>
      <c r="M117" s="57">
        <f t="shared" si="97"/>
        <v>727.95800000000008</v>
      </c>
      <c r="N117" s="58">
        <f t="shared" si="98"/>
        <v>1065.9385000000002</v>
      </c>
      <c r="P117" s="2"/>
    </row>
    <row r="118" spans="1:31" ht="62.4" x14ac:dyDescent="0.3">
      <c r="A118" s="27"/>
      <c r="B118" s="49">
        <f>IF(I118&lt;&gt;"",1+MAX(A$1:$B117),"")</f>
        <v>66</v>
      </c>
      <c r="C118" s="81" t="s">
        <v>128</v>
      </c>
      <c r="D118" s="81"/>
      <c r="E118" s="188" t="s">
        <v>221</v>
      </c>
      <c r="F118" s="158">
        <v>37.5</v>
      </c>
      <c r="G118" s="54">
        <v>0.1</v>
      </c>
      <c r="H118" s="55">
        <f t="shared" si="95"/>
        <v>41.25</v>
      </c>
      <c r="I118" s="80" t="s">
        <v>50</v>
      </c>
      <c r="J118" s="56">
        <v>30</v>
      </c>
      <c r="K118" s="56">
        <v>62</v>
      </c>
      <c r="L118" s="57">
        <f t="shared" si="96"/>
        <v>1237.5</v>
      </c>
      <c r="M118" s="57">
        <f t="shared" si="97"/>
        <v>2557.5</v>
      </c>
      <c r="N118" s="58">
        <f t="shared" si="98"/>
        <v>3795</v>
      </c>
      <c r="P118" s="2"/>
    </row>
    <row r="119" spans="1:31" x14ac:dyDescent="0.3">
      <c r="A119" s="27"/>
      <c r="B119" s="49" t="str">
        <f>IF(I119&lt;&gt;"",1+MAX(A$1:$B118),"")</f>
        <v/>
      </c>
      <c r="C119" s="81"/>
      <c r="D119" s="81"/>
      <c r="E119" s="82"/>
      <c r="F119" s="83"/>
      <c r="G119" s="54"/>
      <c r="H119" s="55"/>
      <c r="I119" s="80"/>
      <c r="J119" s="56"/>
      <c r="K119" s="56"/>
      <c r="L119" s="57"/>
      <c r="M119" s="57"/>
      <c r="N119" s="58"/>
      <c r="P119" s="2"/>
    </row>
    <row r="120" spans="1:31" x14ac:dyDescent="0.3">
      <c r="A120" s="27"/>
      <c r="B120" s="49" t="str">
        <f>IF(I120&lt;&gt;"",1+MAX(A$1:$B119),"")</f>
        <v/>
      </c>
      <c r="C120" s="81"/>
      <c r="D120" s="81"/>
      <c r="E120" s="163" t="s">
        <v>126</v>
      </c>
      <c r="F120" s="160"/>
      <c r="G120" s="54"/>
      <c r="H120" s="55"/>
      <c r="I120" s="80"/>
      <c r="J120" s="56"/>
      <c r="K120" s="56"/>
      <c r="L120" s="57"/>
      <c r="M120" s="57"/>
      <c r="N120" s="58"/>
      <c r="P120" s="2"/>
    </row>
    <row r="121" spans="1:31" ht="62.4" x14ac:dyDescent="0.3">
      <c r="A121" s="27"/>
      <c r="B121" s="49">
        <f>IF(I121&lt;&gt;"",1+MAX(A$1:$B120),"")</f>
        <v>67</v>
      </c>
      <c r="C121" s="81" t="s">
        <v>128</v>
      </c>
      <c r="D121" s="81"/>
      <c r="E121" s="181" t="s">
        <v>177</v>
      </c>
      <c r="F121" s="161">
        <v>1</v>
      </c>
      <c r="G121" s="54">
        <v>0</v>
      </c>
      <c r="H121" s="55">
        <f t="shared" ref="H121:H122" si="99">F121*(1+G121)</f>
        <v>1</v>
      </c>
      <c r="I121" s="80" t="s">
        <v>28</v>
      </c>
      <c r="J121" s="56">
        <v>50</v>
      </c>
      <c r="K121" s="56">
        <v>2800</v>
      </c>
      <c r="L121" s="57">
        <f t="shared" ref="L121:L122" si="100">IF(I121&lt;&gt;"",H121*J121,"")</f>
        <v>50</v>
      </c>
      <c r="M121" s="57">
        <f t="shared" ref="M121:M122" si="101">IF(I121&lt;&gt;"",H121*K121,"")</f>
        <v>2800</v>
      </c>
      <c r="N121" s="58">
        <f t="shared" ref="N121:N122" si="102">IF(I121&lt;&gt;"",L121+M121,"")</f>
        <v>2850</v>
      </c>
      <c r="P121" s="2"/>
    </row>
    <row r="122" spans="1:31" ht="62.4" x14ac:dyDescent="0.3">
      <c r="A122" s="27"/>
      <c r="B122" s="49">
        <f>IF(I122&lt;&gt;"",1+MAX(A$1:$B121),"")</f>
        <v>68</v>
      </c>
      <c r="C122" s="81" t="s">
        <v>128</v>
      </c>
      <c r="D122" s="81"/>
      <c r="E122" s="181" t="s">
        <v>178</v>
      </c>
      <c r="F122" s="161">
        <v>2</v>
      </c>
      <c r="G122" s="54">
        <v>0</v>
      </c>
      <c r="H122" s="55">
        <f t="shared" si="99"/>
        <v>2</v>
      </c>
      <c r="I122" s="80" t="s">
        <v>28</v>
      </c>
      <c r="J122" s="56">
        <v>40</v>
      </c>
      <c r="K122" s="56">
        <v>1300</v>
      </c>
      <c r="L122" s="57">
        <f t="shared" si="100"/>
        <v>80</v>
      </c>
      <c r="M122" s="57">
        <f t="shared" si="101"/>
        <v>2600</v>
      </c>
      <c r="N122" s="58">
        <f t="shared" si="102"/>
        <v>2680</v>
      </c>
      <c r="P122" s="2"/>
    </row>
    <row r="123" spans="1:31" x14ac:dyDescent="0.3">
      <c r="A123" s="27"/>
      <c r="B123" s="49" t="str">
        <f>IF(I123&lt;&gt;"",1+MAX(A$1:$B122),"")</f>
        <v/>
      </c>
      <c r="C123" s="81"/>
      <c r="D123" s="81"/>
      <c r="E123" s="82"/>
      <c r="F123" s="83"/>
      <c r="G123" s="54"/>
      <c r="H123" s="55"/>
      <c r="I123" s="80"/>
      <c r="J123" s="56"/>
      <c r="K123" s="56"/>
      <c r="L123" s="57"/>
      <c r="M123" s="57"/>
      <c r="N123" s="58"/>
      <c r="P123" s="2"/>
    </row>
    <row r="124" spans="1:31" x14ac:dyDescent="0.3">
      <c r="A124" s="27"/>
      <c r="B124" s="49" t="str">
        <f>IF(I124&lt;&gt;"",1+MAX(A$1:$B123),"")</f>
        <v/>
      </c>
      <c r="C124" s="81"/>
      <c r="D124" s="81"/>
      <c r="E124" s="163" t="s">
        <v>127</v>
      </c>
      <c r="F124" s="160"/>
      <c r="G124" s="54"/>
      <c r="H124" s="55"/>
      <c r="I124" s="80"/>
      <c r="J124" s="56"/>
      <c r="K124" s="56"/>
      <c r="L124" s="57"/>
      <c r="M124" s="57"/>
      <c r="N124" s="58"/>
      <c r="P124" s="2"/>
    </row>
    <row r="125" spans="1:31" x14ac:dyDescent="0.3">
      <c r="A125" s="27"/>
      <c r="B125" s="49">
        <f>IF(I125&lt;&gt;"",1+MAX(A$1:$B124),"")</f>
        <v>69</v>
      </c>
      <c r="C125" s="81" t="s">
        <v>128</v>
      </c>
      <c r="D125" s="81"/>
      <c r="E125" s="162" t="s">
        <v>206</v>
      </c>
      <c r="F125" s="161">
        <v>19.29</v>
      </c>
      <c r="G125" s="54">
        <v>0.1</v>
      </c>
      <c r="H125" s="55">
        <f t="shared" ref="H125:H126" si="103">F125*(1+G125)</f>
        <v>21.219000000000001</v>
      </c>
      <c r="I125" s="80" t="s">
        <v>49</v>
      </c>
      <c r="J125" s="56">
        <v>9</v>
      </c>
      <c r="K125" s="56">
        <v>30</v>
      </c>
      <c r="L125" s="57">
        <f t="shared" ref="L125:L126" si="104">IF(I125&lt;&gt;"",H125*J125,"")</f>
        <v>190.971</v>
      </c>
      <c r="M125" s="57">
        <f t="shared" ref="M125:M126" si="105">IF(I125&lt;&gt;"",H125*K125,"")</f>
        <v>636.57000000000005</v>
      </c>
      <c r="N125" s="58">
        <f t="shared" ref="N125:N126" si="106">IF(I125&lt;&gt;"",L125+M125,"")</f>
        <v>827.54100000000005</v>
      </c>
      <c r="P125" s="2"/>
    </row>
    <row r="126" spans="1:31" x14ac:dyDescent="0.3">
      <c r="A126" s="27"/>
      <c r="B126" s="49">
        <f>IF(I126&lt;&gt;"",1+MAX(A$1:$B125),"")</f>
        <v>70</v>
      </c>
      <c r="C126" s="81" t="s">
        <v>128</v>
      </c>
      <c r="D126" s="81"/>
      <c r="E126" s="162" t="s">
        <v>125</v>
      </c>
      <c r="F126" s="161">
        <v>3.01</v>
      </c>
      <c r="G126" s="54">
        <v>0.1</v>
      </c>
      <c r="H126" s="55">
        <f t="shared" si="103"/>
        <v>3.3109999999999999</v>
      </c>
      <c r="I126" s="80" t="s">
        <v>49</v>
      </c>
      <c r="J126" s="56">
        <v>3.5</v>
      </c>
      <c r="K126" s="56">
        <v>4.5</v>
      </c>
      <c r="L126" s="57">
        <f t="shared" si="104"/>
        <v>11.5885</v>
      </c>
      <c r="M126" s="57">
        <f t="shared" si="105"/>
        <v>14.8995</v>
      </c>
      <c r="N126" s="58">
        <f t="shared" si="106"/>
        <v>26.488</v>
      </c>
      <c r="P126" s="2"/>
    </row>
    <row r="127" spans="1:31" x14ac:dyDescent="0.3">
      <c r="A127" s="27"/>
      <c r="B127" s="49" t="str">
        <f>IF(I127&lt;&gt;"",1+MAX(A$1:$B126),"")</f>
        <v/>
      </c>
      <c r="C127" s="81"/>
      <c r="D127" s="81"/>
      <c r="E127" s="82"/>
      <c r="F127" s="83"/>
      <c r="G127" s="54"/>
      <c r="H127" s="55"/>
      <c r="I127" s="80"/>
      <c r="J127" s="56"/>
      <c r="K127" s="56"/>
      <c r="L127" s="57"/>
      <c r="M127" s="57"/>
      <c r="N127" s="58"/>
      <c r="P127" s="2"/>
    </row>
    <row r="128" spans="1:31" x14ac:dyDescent="0.3">
      <c r="A128" s="27"/>
      <c r="B128" s="49" t="str">
        <f>IF(I128&lt;&gt;"",1+MAX(A$1:$B127),"")</f>
        <v/>
      </c>
      <c r="C128" s="81"/>
      <c r="D128" s="81"/>
      <c r="E128" s="87" t="s">
        <v>65</v>
      </c>
      <c r="F128" s="83"/>
      <c r="G128" s="54"/>
      <c r="H128" s="55"/>
      <c r="I128" s="80"/>
      <c r="J128" s="56"/>
      <c r="K128" s="56"/>
      <c r="L128" s="57"/>
      <c r="M128" s="57"/>
      <c r="N128" s="58"/>
      <c r="P128" s="2"/>
    </row>
    <row r="129" spans="1:31" ht="46.8" x14ac:dyDescent="0.3">
      <c r="A129" s="27"/>
      <c r="B129" s="49">
        <f>IF(I129&lt;&gt;"",1+MAX(A$1:$B128),"")</f>
        <v>71</v>
      </c>
      <c r="C129" s="81" t="s">
        <v>128</v>
      </c>
      <c r="D129" s="81"/>
      <c r="E129" s="181" t="s">
        <v>182</v>
      </c>
      <c r="F129" s="164">
        <v>102.54</v>
      </c>
      <c r="G129" s="54">
        <v>0.1</v>
      </c>
      <c r="H129" s="55">
        <f t="shared" ref="H129" si="107">F129*(1+G129)</f>
        <v>112.79400000000001</v>
      </c>
      <c r="I129" s="80" t="s">
        <v>49</v>
      </c>
      <c r="J129" s="56">
        <v>1.4</v>
      </c>
      <c r="K129" s="56">
        <v>1.35</v>
      </c>
      <c r="L129" s="57">
        <f t="shared" si="75"/>
        <v>157.91159999999999</v>
      </c>
      <c r="M129" s="57">
        <f t="shared" si="76"/>
        <v>152.27190000000002</v>
      </c>
      <c r="N129" s="58">
        <f t="shared" si="77"/>
        <v>310.18349999999998</v>
      </c>
      <c r="P129" s="2"/>
    </row>
    <row r="130" spans="1:31" ht="46.8" x14ac:dyDescent="0.3">
      <c r="A130" s="27"/>
      <c r="B130" s="49">
        <f>IF(I130&lt;&gt;"",1+MAX(A$1:$B129),"")</f>
        <v>72</v>
      </c>
      <c r="C130" s="81" t="s">
        <v>128</v>
      </c>
      <c r="D130" s="81"/>
      <c r="E130" s="181" t="s">
        <v>179</v>
      </c>
      <c r="F130" s="164">
        <v>203.93</v>
      </c>
      <c r="G130" s="54">
        <v>0.1</v>
      </c>
      <c r="H130" s="55">
        <f t="shared" ref="H130:H131" si="108">F130*(1+G130)</f>
        <v>224.32300000000004</v>
      </c>
      <c r="I130" s="80" t="s">
        <v>49</v>
      </c>
      <c r="J130" s="56">
        <v>4.25</v>
      </c>
      <c r="K130" s="56">
        <v>3.5</v>
      </c>
      <c r="L130" s="57">
        <f t="shared" ref="L130:L131" si="109">IF(I130&lt;&gt;"",H130*J130,"")</f>
        <v>953.37275000000011</v>
      </c>
      <c r="M130" s="57">
        <f t="shared" ref="M130:M131" si="110">IF(I130&lt;&gt;"",H130*K130,"")</f>
        <v>785.1305000000001</v>
      </c>
      <c r="N130" s="58">
        <f t="shared" ref="N130:N131" si="111">IF(I130&lt;&gt;"",L130+M130,"")</f>
        <v>1738.5032500000002</v>
      </c>
      <c r="P130" s="2"/>
    </row>
    <row r="131" spans="1:31" ht="62.4" x14ac:dyDescent="0.3">
      <c r="A131" s="27"/>
      <c r="B131" s="49">
        <f>IF(I131&lt;&gt;"",1+MAX(A$1:$B130),"")</f>
        <v>73</v>
      </c>
      <c r="C131" s="81" t="s">
        <v>128</v>
      </c>
      <c r="D131" s="81"/>
      <c r="E131" s="181" t="s">
        <v>181</v>
      </c>
      <c r="F131" s="164">
        <v>46.94</v>
      </c>
      <c r="G131" s="54">
        <v>0.1</v>
      </c>
      <c r="H131" s="55">
        <f t="shared" si="108"/>
        <v>51.634</v>
      </c>
      <c r="I131" s="80" t="s">
        <v>49</v>
      </c>
      <c r="J131" s="56">
        <v>4.5</v>
      </c>
      <c r="K131" s="56">
        <v>9.5</v>
      </c>
      <c r="L131" s="57">
        <f t="shared" si="109"/>
        <v>232.35300000000001</v>
      </c>
      <c r="M131" s="57">
        <f t="shared" si="110"/>
        <v>490.52300000000002</v>
      </c>
      <c r="N131" s="58">
        <f t="shared" si="111"/>
        <v>722.87599999999998</v>
      </c>
      <c r="P131" s="2"/>
    </row>
    <row r="132" spans="1:31" x14ac:dyDescent="0.3">
      <c r="A132" s="27"/>
      <c r="B132" s="49" t="str">
        <f>IF(I132&lt;&gt;"",1+MAX(A$1:$B131),"")</f>
        <v/>
      </c>
      <c r="C132" s="81"/>
      <c r="D132" s="81"/>
      <c r="E132" s="82"/>
      <c r="F132" s="83"/>
      <c r="G132" s="54"/>
      <c r="H132" s="55"/>
      <c r="I132" s="80"/>
      <c r="J132" s="56"/>
      <c r="K132" s="56"/>
      <c r="L132" s="57"/>
      <c r="M132" s="57"/>
      <c r="N132" s="58"/>
      <c r="P132" s="2"/>
    </row>
    <row r="133" spans="1:31" x14ac:dyDescent="0.3">
      <c r="A133" s="27"/>
      <c r="B133" s="49" t="str">
        <f>IF(I133&lt;&gt;"",1+MAX(A$1:$B132),"")</f>
        <v/>
      </c>
      <c r="C133" s="72"/>
      <c r="D133" s="51"/>
      <c r="E133" s="74" t="s">
        <v>56</v>
      </c>
      <c r="F133" s="84"/>
      <c r="G133" s="54"/>
      <c r="H133" s="55"/>
      <c r="I133" s="53"/>
      <c r="J133" s="56" t="s">
        <v>27</v>
      </c>
      <c r="K133" s="56" t="s">
        <v>27</v>
      </c>
      <c r="L133" s="57" t="str">
        <f t="shared" si="75"/>
        <v/>
      </c>
      <c r="M133" s="57" t="str">
        <f t="shared" si="76"/>
        <v/>
      </c>
      <c r="N133" s="58" t="str">
        <f t="shared" si="77"/>
        <v/>
      </c>
      <c r="P133" s="2"/>
    </row>
    <row r="134" spans="1:31" x14ac:dyDescent="0.3">
      <c r="A134" s="27"/>
      <c r="B134" s="49">
        <f>IF(I134&lt;&gt;"",1+MAX(A$1:$B133),"")</f>
        <v>74</v>
      </c>
      <c r="C134" s="81" t="s">
        <v>124</v>
      </c>
      <c r="D134" s="81"/>
      <c r="E134" s="157" t="s">
        <v>122</v>
      </c>
      <c r="F134" s="156">
        <v>52.21</v>
      </c>
      <c r="G134" s="54">
        <v>0.1</v>
      </c>
      <c r="H134" s="55">
        <f>F134*(1+G134)</f>
        <v>57.431000000000004</v>
      </c>
      <c r="I134" s="80" t="s">
        <v>50</v>
      </c>
      <c r="J134" s="56">
        <v>2.4</v>
      </c>
      <c r="K134" s="56">
        <v>2.75</v>
      </c>
      <c r="L134" s="57">
        <f>IF(I134&lt;&gt;"",H134*J134,"")</f>
        <v>137.83440000000002</v>
      </c>
      <c r="M134" s="57">
        <f>IF(I134&lt;&gt;"",H134*K134,"")</f>
        <v>157.93525000000002</v>
      </c>
      <c r="N134" s="58">
        <f>IF(I134&lt;&gt;"",L134+M134,"")</f>
        <v>295.76965000000007</v>
      </c>
      <c r="P134" s="2"/>
    </row>
    <row r="135" spans="1:31" x14ac:dyDescent="0.3">
      <c r="A135" s="27"/>
      <c r="B135" s="49">
        <f>IF(I135&lt;&gt;"",1+MAX(A$1:$B134),"")</f>
        <v>75</v>
      </c>
      <c r="C135" s="81" t="s">
        <v>124</v>
      </c>
      <c r="D135" s="81"/>
      <c r="E135" s="157" t="s">
        <v>129</v>
      </c>
      <c r="F135" s="156">
        <v>1163</v>
      </c>
      <c r="G135" s="54">
        <v>0.1</v>
      </c>
      <c r="H135" s="55">
        <f>F135*(1+G135)</f>
        <v>1279.3000000000002</v>
      </c>
      <c r="I135" s="80" t="s">
        <v>50</v>
      </c>
      <c r="J135" s="56">
        <v>5.25</v>
      </c>
      <c r="K135" s="56">
        <v>2.85</v>
      </c>
      <c r="L135" s="57">
        <f>IF(I135&lt;&gt;"",H135*J135,"")</f>
        <v>6716.3250000000007</v>
      </c>
      <c r="M135" s="57">
        <f>IF(I135&lt;&gt;"",H135*K135,"")</f>
        <v>3646.0050000000006</v>
      </c>
      <c r="N135" s="58">
        <f>IF(I135&lt;&gt;"",L135+M135,"")</f>
        <v>10362.330000000002</v>
      </c>
      <c r="P135" s="2"/>
    </row>
    <row r="136" spans="1:31" x14ac:dyDescent="0.3">
      <c r="A136" s="27"/>
      <c r="B136" s="49">
        <f>IF(I136&lt;&gt;"",1+MAX(A$1:$B135),"")</f>
        <v>76</v>
      </c>
      <c r="C136" s="81" t="s">
        <v>124</v>
      </c>
      <c r="D136" s="81"/>
      <c r="E136" s="157" t="s">
        <v>123</v>
      </c>
      <c r="F136" s="156">
        <v>30.08</v>
      </c>
      <c r="G136" s="54">
        <v>0.1</v>
      </c>
      <c r="H136" s="55">
        <f t="shared" ref="H136" si="112">F136*(1+G136)</f>
        <v>33.088000000000001</v>
      </c>
      <c r="I136" s="80" t="s">
        <v>50</v>
      </c>
      <c r="J136" s="56">
        <v>14</v>
      </c>
      <c r="K136" s="56">
        <v>28</v>
      </c>
      <c r="L136" s="57">
        <f t="shared" ref="L136" si="113">IF(I136&lt;&gt;"",H136*J136,"")</f>
        <v>463.23200000000003</v>
      </c>
      <c r="M136" s="57">
        <f t="shared" ref="M136" si="114">IF(I136&lt;&gt;"",H136*K136,"")</f>
        <v>926.46400000000006</v>
      </c>
      <c r="N136" s="58">
        <f t="shared" ref="N136" si="115">IF(I136&lt;&gt;"",L136+M136,"")</f>
        <v>1389.6960000000001</v>
      </c>
      <c r="P136" s="2"/>
    </row>
    <row r="137" spans="1:31" x14ac:dyDescent="0.3">
      <c r="A137" s="27"/>
      <c r="B137" s="49" t="str">
        <f>IF(I137&lt;&gt;"",1+MAX(A$1:$B136),"")</f>
        <v/>
      </c>
      <c r="C137" s="81"/>
      <c r="D137" s="81"/>
      <c r="E137" s="82"/>
      <c r="F137" s="83"/>
      <c r="G137" s="54"/>
      <c r="H137" s="55"/>
      <c r="I137" s="80"/>
      <c r="J137" s="56"/>
      <c r="K137" s="56"/>
      <c r="L137" s="57"/>
      <c r="M137" s="57"/>
      <c r="N137" s="58"/>
      <c r="P137" s="2"/>
    </row>
    <row r="138" spans="1:31" x14ac:dyDescent="0.3">
      <c r="A138" s="27"/>
      <c r="B138" s="49" t="str">
        <f>IF(I138&lt;&gt;"",1+MAX(A$1:$B137),"")</f>
        <v/>
      </c>
      <c r="C138" s="72"/>
      <c r="D138" s="73"/>
      <c r="E138" s="74" t="s">
        <v>45</v>
      </c>
      <c r="F138" s="55"/>
      <c r="G138" s="61"/>
      <c r="H138" s="62"/>
      <c r="I138" s="75"/>
      <c r="J138" s="56" t="s">
        <v>27</v>
      </c>
      <c r="K138" s="56" t="s">
        <v>27</v>
      </c>
      <c r="L138" s="57" t="str">
        <f t="shared" si="75"/>
        <v/>
      </c>
      <c r="M138" s="57" t="str">
        <f t="shared" si="76"/>
        <v/>
      </c>
      <c r="N138" s="58" t="str">
        <f t="shared" si="77"/>
        <v/>
      </c>
      <c r="O138" s="3"/>
      <c r="P138" s="2"/>
      <c r="Q138" s="3"/>
      <c r="R138" s="3"/>
      <c r="S138" s="3"/>
      <c r="T138" s="3"/>
      <c r="U138" s="3"/>
      <c r="V138" s="3"/>
      <c r="W138" s="3"/>
      <c r="X138" s="3"/>
      <c r="Y138" s="3"/>
      <c r="Z138" s="3"/>
      <c r="AA138" s="3"/>
      <c r="AB138" s="3"/>
      <c r="AC138" s="3"/>
      <c r="AD138" s="3"/>
      <c r="AE138" s="3"/>
    </row>
    <row r="139" spans="1:31" ht="62.4" x14ac:dyDescent="0.3">
      <c r="A139" s="27"/>
      <c r="B139" s="49">
        <f>IF(I139&lt;&gt;"",1+MAX(A$1:$B138),"")</f>
        <v>77</v>
      </c>
      <c r="C139" s="81" t="s">
        <v>104</v>
      </c>
      <c r="D139" s="81"/>
      <c r="E139" s="181" t="s">
        <v>187</v>
      </c>
      <c r="F139" s="165">
        <v>164.78</v>
      </c>
      <c r="G139" s="54">
        <v>0.1</v>
      </c>
      <c r="H139" s="55">
        <f t="shared" ref="H139" si="116">F139*(1+G139)</f>
        <v>181.25800000000001</v>
      </c>
      <c r="I139" s="53" t="s">
        <v>50</v>
      </c>
      <c r="J139" s="56">
        <v>2.4</v>
      </c>
      <c r="K139" s="56">
        <v>2.35</v>
      </c>
      <c r="L139" s="57">
        <f t="shared" ref="L139" si="117">IF(I139&lt;&gt;"",H139*J139,"")</f>
        <v>435.01920000000001</v>
      </c>
      <c r="M139" s="57">
        <f t="shared" ref="M139" si="118">IF(I139&lt;&gt;"",H139*K139,"")</f>
        <v>425.95630000000006</v>
      </c>
      <c r="N139" s="58">
        <f t="shared" ref="N139" si="119">IF(I139&lt;&gt;"",L139+M139,"")</f>
        <v>860.97550000000001</v>
      </c>
      <c r="P139" s="2"/>
    </row>
    <row r="140" spans="1:31" ht="62.4" x14ac:dyDescent="0.3">
      <c r="A140" s="27"/>
      <c r="B140" s="49">
        <f>IF(I140&lt;&gt;"",1+MAX(A$1:$B139),"")</f>
        <v>78</v>
      </c>
      <c r="C140" s="81" t="s">
        <v>104</v>
      </c>
      <c r="D140" s="81"/>
      <c r="E140" s="181" t="s">
        <v>183</v>
      </c>
      <c r="F140" s="165">
        <v>145.93</v>
      </c>
      <c r="G140" s="54">
        <v>0.1</v>
      </c>
      <c r="H140" s="55">
        <f t="shared" ref="H140:H141" si="120">F140*(1+G140)</f>
        <v>160.52300000000002</v>
      </c>
      <c r="I140" s="53" t="s">
        <v>50</v>
      </c>
      <c r="J140" s="56">
        <v>12</v>
      </c>
      <c r="K140" s="56">
        <v>32</v>
      </c>
      <c r="L140" s="57">
        <f t="shared" ref="L140:L141" si="121">IF(I140&lt;&gt;"",H140*J140,"")</f>
        <v>1926.2760000000003</v>
      </c>
      <c r="M140" s="57">
        <f t="shared" ref="M140:M141" si="122">IF(I140&lt;&gt;"",H140*K140,"")</f>
        <v>5136.7360000000008</v>
      </c>
      <c r="N140" s="58">
        <f t="shared" ref="N140:N141" si="123">IF(I140&lt;&gt;"",L140+M140,"")</f>
        <v>7063.0120000000006</v>
      </c>
      <c r="P140" s="2"/>
    </row>
    <row r="141" spans="1:31" ht="46.8" x14ac:dyDescent="0.3">
      <c r="A141" s="27"/>
      <c r="B141" s="49">
        <f>IF(I141&lt;&gt;"",1+MAX(A$1:$B140),"")</f>
        <v>79</v>
      </c>
      <c r="C141" s="81" t="s">
        <v>104</v>
      </c>
      <c r="D141" s="81"/>
      <c r="E141" s="181" t="s">
        <v>184</v>
      </c>
      <c r="F141" s="165">
        <v>235.04</v>
      </c>
      <c r="G141" s="54">
        <v>0.1</v>
      </c>
      <c r="H141" s="55">
        <f t="shared" si="120"/>
        <v>258.54400000000004</v>
      </c>
      <c r="I141" s="53" t="s">
        <v>50</v>
      </c>
      <c r="J141" s="56">
        <v>2.75</v>
      </c>
      <c r="K141" s="56">
        <v>3.25</v>
      </c>
      <c r="L141" s="57">
        <f t="shared" si="121"/>
        <v>710.99600000000009</v>
      </c>
      <c r="M141" s="57">
        <f t="shared" si="122"/>
        <v>840.26800000000014</v>
      </c>
      <c r="N141" s="58">
        <f t="shared" si="123"/>
        <v>1551.2640000000001</v>
      </c>
      <c r="P141" s="2"/>
    </row>
    <row r="142" spans="1:31" x14ac:dyDescent="0.3">
      <c r="A142" s="27"/>
      <c r="B142" s="49" t="str">
        <f>IF(I142&lt;&gt;"",1+MAX(A$1:$B141),"")</f>
        <v/>
      </c>
      <c r="C142" s="81"/>
      <c r="D142" s="81"/>
      <c r="E142" s="82"/>
      <c r="F142" s="83"/>
      <c r="G142" s="54"/>
      <c r="H142" s="55"/>
      <c r="I142" s="53"/>
      <c r="J142" s="56"/>
      <c r="K142" s="56"/>
      <c r="L142" s="57"/>
      <c r="M142" s="57"/>
      <c r="N142" s="58"/>
      <c r="P142" s="2"/>
    </row>
    <row r="143" spans="1:31" x14ac:dyDescent="0.3">
      <c r="A143" s="27"/>
      <c r="B143" s="49" t="str">
        <f>IF(I143&lt;&gt;"",1+MAX(A$1:$B142),"")</f>
        <v/>
      </c>
      <c r="C143" s="72"/>
      <c r="D143" s="73"/>
      <c r="E143" s="74" t="s">
        <v>46</v>
      </c>
      <c r="F143" s="55"/>
      <c r="G143" s="61"/>
      <c r="H143" s="62"/>
      <c r="I143" s="75"/>
      <c r="J143" s="56" t="s">
        <v>27</v>
      </c>
      <c r="K143" s="56" t="s">
        <v>27</v>
      </c>
      <c r="L143" s="57" t="str">
        <f t="shared" si="75"/>
        <v/>
      </c>
      <c r="M143" s="57" t="str">
        <f t="shared" si="76"/>
        <v/>
      </c>
      <c r="N143" s="58" t="str">
        <f t="shared" si="77"/>
        <v/>
      </c>
      <c r="O143" s="3"/>
      <c r="P143" s="2"/>
      <c r="Q143" s="3"/>
      <c r="R143" s="3"/>
      <c r="S143" s="3"/>
      <c r="T143" s="3"/>
      <c r="U143" s="3"/>
      <c r="V143" s="3"/>
      <c r="W143" s="3"/>
      <c r="X143" s="3"/>
      <c r="Y143" s="3"/>
      <c r="Z143" s="3"/>
      <c r="AA143" s="3"/>
      <c r="AB143" s="3"/>
      <c r="AC143" s="3"/>
      <c r="AD143" s="3"/>
      <c r="AE143" s="3"/>
    </row>
    <row r="144" spans="1:31" ht="62.4" x14ac:dyDescent="0.3">
      <c r="A144" s="27"/>
      <c r="B144" s="49">
        <f>IF(I144&lt;&gt;"",1+MAX(A$1:$B143),"")</f>
        <v>80</v>
      </c>
      <c r="C144" s="81" t="s">
        <v>104</v>
      </c>
      <c r="D144" s="51"/>
      <c r="E144" s="82" t="s">
        <v>185</v>
      </c>
      <c r="F144" s="83">
        <v>1308</v>
      </c>
      <c r="G144" s="61">
        <v>0.1</v>
      </c>
      <c r="H144" s="62">
        <f t="shared" ref="H144:H145" si="124">(1+G144)*F144</f>
        <v>1438.8000000000002</v>
      </c>
      <c r="I144" s="80" t="s">
        <v>50</v>
      </c>
      <c r="J144" s="56">
        <v>3</v>
      </c>
      <c r="K144" s="56">
        <v>1.25</v>
      </c>
      <c r="L144" s="57">
        <f t="shared" si="75"/>
        <v>4316.4000000000005</v>
      </c>
      <c r="M144" s="57">
        <f t="shared" si="76"/>
        <v>1798.5000000000002</v>
      </c>
      <c r="N144" s="58">
        <f t="shared" si="77"/>
        <v>6114.9000000000005</v>
      </c>
      <c r="P144" s="2"/>
    </row>
    <row r="145" spans="1:31" ht="62.4" x14ac:dyDescent="0.3">
      <c r="A145" s="27"/>
      <c r="B145" s="49">
        <f>IF(I145&lt;&gt;"",1+MAX(A$1:$B144),"")</f>
        <v>81</v>
      </c>
      <c r="C145" s="81" t="s">
        <v>104</v>
      </c>
      <c r="D145" s="51"/>
      <c r="E145" s="82" t="s">
        <v>207</v>
      </c>
      <c r="F145" s="83">
        <v>341</v>
      </c>
      <c r="G145" s="61">
        <v>0.1</v>
      </c>
      <c r="H145" s="62">
        <f t="shared" si="124"/>
        <v>375.1</v>
      </c>
      <c r="I145" s="80" t="s">
        <v>50</v>
      </c>
      <c r="J145" s="56">
        <v>1.1200000000000001</v>
      </c>
      <c r="K145" s="56">
        <v>0.48</v>
      </c>
      <c r="L145" s="57">
        <f t="shared" si="75"/>
        <v>420.11200000000008</v>
      </c>
      <c r="M145" s="57">
        <f t="shared" si="76"/>
        <v>180.048</v>
      </c>
      <c r="N145" s="58">
        <f t="shared" si="77"/>
        <v>600.16000000000008</v>
      </c>
      <c r="P145" s="2"/>
    </row>
    <row r="146" spans="1:31" ht="62.4" x14ac:dyDescent="0.3">
      <c r="A146" s="27"/>
      <c r="B146" s="49">
        <f>IF(I146&lt;&gt;"",1+MAX(A$1:$B145),"")</f>
        <v>82</v>
      </c>
      <c r="C146" s="81" t="s">
        <v>104</v>
      </c>
      <c r="D146" s="51"/>
      <c r="E146" s="82" t="s">
        <v>208</v>
      </c>
      <c r="F146" s="83">
        <v>1343</v>
      </c>
      <c r="G146" s="61">
        <v>0.1</v>
      </c>
      <c r="H146" s="62">
        <f t="shared" ref="H146:H149" si="125">(1+G146)*F146</f>
        <v>1477.3000000000002</v>
      </c>
      <c r="I146" s="80" t="s">
        <v>50</v>
      </c>
      <c r="J146" s="56">
        <v>1.1200000000000001</v>
      </c>
      <c r="K146" s="56">
        <v>0.48</v>
      </c>
      <c r="L146" s="57">
        <f t="shared" ref="L146:L149" si="126">IF(I146&lt;&gt;"",H146*J146,"")</f>
        <v>1654.5760000000002</v>
      </c>
      <c r="M146" s="57">
        <f t="shared" ref="M146:M149" si="127">IF(I146&lt;&gt;"",H146*K146,"")</f>
        <v>709.10400000000004</v>
      </c>
      <c r="N146" s="58">
        <f t="shared" ref="N146:N149" si="128">IF(I146&lt;&gt;"",L146+M146,"")</f>
        <v>2363.6800000000003</v>
      </c>
      <c r="P146" s="2"/>
    </row>
    <row r="147" spans="1:31" ht="31.2" x14ac:dyDescent="0.3">
      <c r="A147" s="27"/>
      <c r="B147" s="49">
        <f>IF(I147&lt;&gt;"",1+MAX(A$1:$B146),"")</f>
        <v>83</v>
      </c>
      <c r="C147" s="81" t="s">
        <v>124</v>
      </c>
      <c r="D147" s="51"/>
      <c r="E147" s="183" t="s">
        <v>219</v>
      </c>
      <c r="F147" s="83">
        <v>326</v>
      </c>
      <c r="G147" s="61">
        <v>0.1</v>
      </c>
      <c r="H147" s="62">
        <f t="shared" si="125"/>
        <v>358.6</v>
      </c>
      <c r="I147" s="80" t="s">
        <v>50</v>
      </c>
      <c r="J147" s="56">
        <v>1.45</v>
      </c>
      <c r="K147" s="56">
        <v>0.55000000000000004</v>
      </c>
      <c r="L147" s="57">
        <f t="shared" si="126"/>
        <v>519.97</v>
      </c>
      <c r="M147" s="57">
        <f t="shared" si="127"/>
        <v>197.23000000000002</v>
      </c>
      <c r="N147" s="58">
        <f t="shared" si="128"/>
        <v>717.2</v>
      </c>
      <c r="P147" s="2"/>
    </row>
    <row r="148" spans="1:31" ht="62.4" x14ac:dyDescent="0.3">
      <c r="A148" s="27"/>
      <c r="B148" s="49">
        <f>IF(I148&lt;&gt;"",1+MAX(A$1:$B147),"")</f>
        <v>84</v>
      </c>
      <c r="C148" s="81" t="s">
        <v>124</v>
      </c>
      <c r="D148" s="51"/>
      <c r="E148" s="82" t="s">
        <v>186</v>
      </c>
      <c r="F148" s="83">
        <v>1023</v>
      </c>
      <c r="G148" s="61">
        <v>0.1</v>
      </c>
      <c r="H148" s="62">
        <f t="shared" si="125"/>
        <v>1125.3000000000002</v>
      </c>
      <c r="I148" s="80" t="s">
        <v>50</v>
      </c>
      <c r="J148" s="56">
        <v>3.25</v>
      </c>
      <c r="K148" s="56">
        <v>1.25</v>
      </c>
      <c r="L148" s="57">
        <f t="shared" si="126"/>
        <v>3657.2250000000004</v>
      </c>
      <c r="M148" s="57">
        <f t="shared" si="127"/>
        <v>1406.6250000000002</v>
      </c>
      <c r="N148" s="58">
        <f t="shared" si="128"/>
        <v>5063.8500000000004</v>
      </c>
      <c r="P148" s="2"/>
    </row>
    <row r="149" spans="1:31" ht="62.4" x14ac:dyDescent="0.3">
      <c r="A149" s="27"/>
      <c r="B149" s="49">
        <f>IF(I149&lt;&gt;"",1+MAX(A$1:$B148),"")</f>
        <v>85</v>
      </c>
      <c r="C149" s="81" t="s">
        <v>124</v>
      </c>
      <c r="D149" s="51"/>
      <c r="E149" s="82" t="s">
        <v>188</v>
      </c>
      <c r="F149" s="83">
        <v>140</v>
      </c>
      <c r="G149" s="61">
        <v>0.1</v>
      </c>
      <c r="H149" s="62">
        <f t="shared" si="125"/>
        <v>154</v>
      </c>
      <c r="I149" s="80" t="s">
        <v>50</v>
      </c>
      <c r="J149" s="56">
        <v>1.19</v>
      </c>
      <c r="K149" s="56">
        <v>0.51</v>
      </c>
      <c r="L149" s="57">
        <f t="shared" si="126"/>
        <v>183.26</v>
      </c>
      <c r="M149" s="57">
        <f t="shared" si="127"/>
        <v>78.540000000000006</v>
      </c>
      <c r="N149" s="58">
        <f t="shared" si="128"/>
        <v>261.8</v>
      </c>
      <c r="P149" s="2"/>
    </row>
    <row r="150" spans="1:31" ht="62.4" x14ac:dyDescent="0.3">
      <c r="A150" s="27"/>
      <c r="B150" s="49">
        <f>IF(I150&lt;&gt;"",1+MAX(A$1:$B149),"")</f>
        <v>86</v>
      </c>
      <c r="C150" s="72" t="s">
        <v>109</v>
      </c>
      <c r="D150" s="51"/>
      <c r="E150" s="82" t="s">
        <v>209</v>
      </c>
      <c r="F150" s="83">
        <v>2</v>
      </c>
      <c r="G150" s="61">
        <v>0</v>
      </c>
      <c r="H150" s="62">
        <f>(1+G150)*F150</f>
        <v>2</v>
      </c>
      <c r="I150" s="80" t="s">
        <v>28</v>
      </c>
      <c r="J150" s="56">
        <v>145</v>
      </c>
      <c r="K150" s="56">
        <v>40</v>
      </c>
      <c r="L150" s="57">
        <f t="shared" si="75"/>
        <v>290</v>
      </c>
      <c r="M150" s="57">
        <f t="shared" si="76"/>
        <v>80</v>
      </c>
      <c r="N150" s="58">
        <f t="shared" si="77"/>
        <v>370</v>
      </c>
      <c r="P150" s="2"/>
    </row>
    <row r="151" spans="1:31" x14ac:dyDescent="0.3">
      <c r="A151" s="27"/>
      <c r="B151" s="49" t="str">
        <f>IF(I151&lt;&gt;"",1+MAX(A$1:$B150),"")</f>
        <v/>
      </c>
      <c r="C151" s="51"/>
      <c r="D151" s="51"/>
      <c r="E151" s="52"/>
      <c r="F151" s="55"/>
      <c r="G151" s="61"/>
      <c r="H151" s="62"/>
      <c r="I151" s="53"/>
      <c r="J151" s="56" t="s">
        <v>27</v>
      </c>
      <c r="K151" s="56" t="s">
        <v>27</v>
      </c>
      <c r="L151" s="57" t="str">
        <f t="shared" ref="L151" si="129">IF(I151&lt;&gt;"",H151*J151,"")</f>
        <v/>
      </c>
      <c r="M151" s="57" t="str">
        <f t="shared" ref="M151" si="130">IF(I151&lt;&gt;"",H151*K151,"")</f>
        <v/>
      </c>
      <c r="N151" s="58" t="str">
        <f t="shared" ref="N151" si="131">IF(I151&lt;&gt;"",L151+M151,"")</f>
        <v/>
      </c>
      <c r="P151" s="2"/>
    </row>
    <row r="152" spans="1:31" x14ac:dyDescent="0.3">
      <c r="A152" s="18"/>
      <c r="B152" s="49" t="str">
        <f>IF(I152&lt;&gt;"",1+MAX(A$1:$B151),"")</f>
        <v/>
      </c>
      <c r="C152" s="50"/>
      <c r="D152" s="53"/>
      <c r="E152" s="63" t="s">
        <v>2</v>
      </c>
      <c r="F152" s="59"/>
      <c r="G152" s="59"/>
      <c r="H152" s="55"/>
      <c r="I152" s="59"/>
      <c r="J152" s="79" t="s">
        <v>27</v>
      </c>
      <c r="K152" s="79" t="s">
        <v>27</v>
      </c>
      <c r="L152" s="65">
        <f>SUM(L89:L151)</f>
        <v>40988.51979085715</v>
      </c>
      <c r="M152" s="65">
        <f>SUM(M89:M151)</f>
        <v>39908.644340190083</v>
      </c>
      <c r="N152" s="66">
        <f>SUM(N89:N151)</f>
        <v>80897.164131047233</v>
      </c>
      <c r="O152" s="4"/>
      <c r="P152" s="2"/>
      <c r="Q152" s="4"/>
      <c r="R152" s="4"/>
      <c r="S152" s="4"/>
      <c r="T152" s="4"/>
      <c r="U152" s="4"/>
      <c r="V152" s="4"/>
      <c r="W152" s="4"/>
      <c r="X152" s="4"/>
      <c r="Y152" s="4"/>
      <c r="Z152" s="4"/>
      <c r="AA152" s="4"/>
      <c r="AB152" s="4"/>
      <c r="AC152" s="4"/>
      <c r="AD152" s="4"/>
      <c r="AE152" s="4"/>
    </row>
    <row r="153" spans="1:31" x14ac:dyDescent="0.3">
      <c r="A153" s="27"/>
      <c r="B153" s="49" t="str">
        <f>IF(I153&lt;&gt;"",1+MAX(A$1:$B152),"")</f>
        <v/>
      </c>
      <c r="C153" s="67"/>
      <c r="D153" s="68">
        <v>10</v>
      </c>
      <c r="E153" s="69" t="s">
        <v>47</v>
      </c>
      <c r="F153" s="68"/>
      <c r="G153" s="68"/>
      <c r="H153" s="68"/>
      <c r="I153" s="68"/>
      <c r="J153" s="70" t="s">
        <v>27</v>
      </c>
      <c r="K153" s="70" t="s">
        <v>27</v>
      </c>
      <c r="L153" s="68"/>
      <c r="M153" s="68"/>
      <c r="N153" s="71"/>
      <c r="P153" s="2"/>
    </row>
    <row r="154" spans="1:31" x14ac:dyDescent="0.3">
      <c r="A154" s="27"/>
      <c r="B154" s="49" t="str">
        <f>IF(I154&lt;&gt;"",1+MAX(A$1:$B153),"")</f>
        <v/>
      </c>
      <c r="C154" s="51"/>
      <c r="D154" s="51"/>
      <c r="E154" s="74" t="s">
        <v>55</v>
      </c>
      <c r="F154" s="86"/>
      <c r="G154" s="61"/>
      <c r="H154" s="62"/>
      <c r="I154" s="80"/>
      <c r="J154" s="56" t="s">
        <v>27</v>
      </c>
      <c r="K154" s="56" t="s">
        <v>27</v>
      </c>
      <c r="L154" s="57" t="str">
        <f t="shared" ref="L154:L167" si="132">IF(I154&lt;&gt;"",H154*J154,"")</f>
        <v/>
      </c>
      <c r="M154" s="57" t="str">
        <f t="shared" ref="M154:M167" si="133">IF(I154&lt;&gt;"",H154*K154,"")</f>
        <v/>
      </c>
      <c r="N154" s="58" t="str">
        <f t="shared" ref="N154:N167" si="134">IF(I154&lt;&gt;"",L154+M154,"")</f>
        <v/>
      </c>
      <c r="P154" s="2"/>
    </row>
    <row r="155" spans="1:31" ht="46.8" x14ac:dyDescent="0.3">
      <c r="A155" s="27"/>
      <c r="B155" s="49">
        <f>IF(I155&lt;&gt;"",1+MAX(A$1:$B154),"")</f>
        <v>87</v>
      </c>
      <c r="C155" s="81" t="s">
        <v>66</v>
      </c>
      <c r="D155" s="81"/>
      <c r="E155" s="168" t="s">
        <v>130</v>
      </c>
      <c r="F155" s="166">
        <v>1</v>
      </c>
      <c r="G155" s="61">
        <v>0</v>
      </c>
      <c r="H155" s="62">
        <f t="shared" ref="H155:H162" si="135">(1+G155)*F155</f>
        <v>1</v>
      </c>
      <c r="I155" s="80" t="s">
        <v>28</v>
      </c>
      <c r="J155" s="89">
        <v>45</v>
      </c>
      <c r="K155" s="89">
        <v>120</v>
      </c>
      <c r="L155" s="57">
        <f t="shared" si="132"/>
        <v>45</v>
      </c>
      <c r="M155" s="57">
        <f t="shared" si="133"/>
        <v>120</v>
      </c>
      <c r="N155" s="58">
        <f t="shared" si="134"/>
        <v>165</v>
      </c>
      <c r="P155" s="2"/>
    </row>
    <row r="156" spans="1:31" ht="46.8" x14ac:dyDescent="0.3">
      <c r="A156" s="27"/>
      <c r="B156" s="49">
        <f>IF(I156&lt;&gt;"",1+MAX(A$1:$B155),"")</f>
        <v>88</v>
      </c>
      <c r="C156" s="81" t="s">
        <v>66</v>
      </c>
      <c r="D156" s="81"/>
      <c r="E156" s="168" t="s">
        <v>131</v>
      </c>
      <c r="F156" s="166">
        <v>1</v>
      </c>
      <c r="G156" s="61">
        <v>0</v>
      </c>
      <c r="H156" s="62">
        <f t="shared" si="135"/>
        <v>1</v>
      </c>
      <c r="I156" s="80" t="s">
        <v>28</v>
      </c>
      <c r="J156" s="89">
        <v>40</v>
      </c>
      <c r="K156" s="89">
        <v>65</v>
      </c>
      <c r="L156" s="57">
        <f t="shared" si="132"/>
        <v>40</v>
      </c>
      <c r="M156" s="57">
        <f t="shared" si="133"/>
        <v>65</v>
      </c>
      <c r="N156" s="58">
        <f t="shared" si="134"/>
        <v>105</v>
      </c>
      <c r="P156" s="2"/>
    </row>
    <row r="157" spans="1:31" ht="46.8" x14ac:dyDescent="0.3">
      <c r="A157" s="27"/>
      <c r="B157" s="49">
        <f>IF(I157&lt;&gt;"",1+MAX(A$1:$B156),"")</f>
        <v>89</v>
      </c>
      <c r="C157" s="81" t="s">
        <v>66</v>
      </c>
      <c r="D157" s="81"/>
      <c r="E157" s="168" t="s">
        <v>132</v>
      </c>
      <c r="F157" s="166">
        <v>1</v>
      </c>
      <c r="G157" s="61">
        <v>0</v>
      </c>
      <c r="H157" s="62">
        <f t="shared" si="135"/>
        <v>1</v>
      </c>
      <c r="I157" s="80" t="s">
        <v>28</v>
      </c>
      <c r="J157" s="56">
        <v>175</v>
      </c>
      <c r="K157" s="56">
        <v>1150</v>
      </c>
      <c r="L157" s="57">
        <f t="shared" si="132"/>
        <v>175</v>
      </c>
      <c r="M157" s="57">
        <f t="shared" si="133"/>
        <v>1150</v>
      </c>
      <c r="N157" s="58">
        <f t="shared" si="134"/>
        <v>1325</v>
      </c>
      <c r="P157" s="2"/>
    </row>
    <row r="158" spans="1:31" ht="46.8" x14ac:dyDescent="0.3">
      <c r="A158" s="27"/>
      <c r="B158" s="49">
        <f>IF(I158&lt;&gt;"",1+MAX(A$1:$B157),"")</f>
        <v>90</v>
      </c>
      <c r="C158" s="81" t="s">
        <v>66</v>
      </c>
      <c r="D158" s="81"/>
      <c r="E158" s="168" t="s">
        <v>133</v>
      </c>
      <c r="F158" s="166">
        <v>2</v>
      </c>
      <c r="G158" s="61">
        <v>0</v>
      </c>
      <c r="H158" s="62">
        <f t="shared" si="135"/>
        <v>2</v>
      </c>
      <c r="I158" s="80" t="s">
        <v>28</v>
      </c>
      <c r="J158" s="56">
        <v>85</v>
      </c>
      <c r="K158" s="56">
        <v>75</v>
      </c>
      <c r="L158" s="57">
        <f t="shared" si="132"/>
        <v>170</v>
      </c>
      <c r="M158" s="57">
        <f t="shared" si="133"/>
        <v>150</v>
      </c>
      <c r="N158" s="58">
        <f t="shared" si="134"/>
        <v>320</v>
      </c>
      <c r="P158" s="2"/>
    </row>
    <row r="159" spans="1:31" ht="46.8" x14ac:dyDescent="0.3">
      <c r="A159" s="27"/>
      <c r="B159" s="49">
        <f>IF(I159&lt;&gt;"",1+MAX(A$1:$B158),"")</f>
        <v>91</v>
      </c>
      <c r="C159" s="81" t="s">
        <v>66</v>
      </c>
      <c r="D159" s="81"/>
      <c r="E159" s="168" t="s">
        <v>134</v>
      </c>
      <c r="F159" s="166">
        <v>1</v>
      </c>
      <c r="G159" s="61">
        <v>0</v>
      </c>
      <c r="H159" s="62">
        <f t="shared" si="135"/>
        <v>1</v>
      </c>
      <c r="I159" s="80" t="s">
        <v>28</v>
      </c>
      <c r="J159" s="56">
        <v>35</v>
      </c>
      <c r="K159" s="56">
        <v>45</v>
      </c>
      <c r="L159" s="57">
        <f t="shared" si="132"/>
        <v>35</v>
      </c>
      <c r="M159" s="57">
        <f t="shared" si="133"/>
        <v>45</v>
      </c>
      <c r="N159" s="58">
        <f t="shared" si="134"/>
        <v>80</v>
      </c>
      <c r="P159" s="2"/>
    </row>
    <row r="160" spans="1:31" ht="46.8" x14ac:dyDescent="0.3">
      <c r="A160" s="27"/>
      <c r="B160" s="49">
        <f>IF(I160&lt;&gt;"",1+MAX(A$1:$B159),"")</f>
        <v>92</v>
      </c>
      <c r="C160" s="81" t="s">
        <v>66</v>
      </c>
      <c r="D160" s="81"/>
      <c r="E160" s="168" t="s">
        <v>135</v>
      </c>
      <c r="F160" s="166">
        <v>1</v>
      </c>
      <c r="G160" s="61">
        <v>0</v>
      </c>
      <c r="H160" s="62">
        <f t="shared" si="135"/>
        <v>1</v>
      </c>
      <c r="I160" s="80" t="s">
        <v>28</v>
      </c>
      <c r="J160" s="56">
        <v>55</v>
      </c>
      <c r="K160" s="56">
        <v>95</v>
      </c>
      <c r="L160" s="57">
        <f t="shared" si="132"/>
        <v>55</v>
      </c>
      <c r="M160" s="57">
        <f t="shared" si="133"/>
        <v>95</v>
      </c>
      <c r="N160" s="58">
        <f t="shared" si="134"/>
        <v>150</v>
      </c>
      <c r="P160" s="2"/>
    </row>
    <row r="161" spans="1:31" ht="31.2" x14ac:dyDescent="0.3">
      <c r="A161" s="27"/>
      <c r="B161" s="49">
        <f>IF(I161&lt;&gt;"",1+MAX(A$1:$B160),"")</f>
        <v>93</v>
      </c>
      <c r="C161" s="81" t="s">
        <v>66</v>
      </c>
      <c r="D161" s="81"/>
      <c r="E161" s="168" t="s">
        <v>136</v>
      </c>
      <c r="F161" s="166">
        <v>1</v>
      </c>
      <c r="G161" s="61">
        <v>0</v>
      </c>
      <c r="H161" s="62">
        <f t="shared" si="135"/>
        <v>1</v>
      </c>
      <c r="I161" s="80" t="s">
        <v>28</v>
      </c>
      <c r="J161" s="56">
        <v>85</v>
      </c>
      <c r="K161" s="56">
        <v>110</v>
      </c>
      <c r="L161" s="57">
        <f t="shared" si="132"/>
        <v>85</v>
      </c>
      <c r="M161" s="57">
        <f t="shared" si="133"/>
        <v>110</v>
      </c>
      <c r="N161" s="58">
        <f t="shared" si="134"/>
        <v>195</v>
      </c>
      <c r="P161" s="2"/>
    </row>
    <row r="162" spans="1:31" x14ac:dyDescent="0.3">
      <c r="A162" s="27"/>
      <c r="B162" s="49">
        <f>IF(I162&lt;&gt;"",1+MAX(A$1:$B161),"")</f>
        <v>94</v>
      </c>
      <c r="C162" s="81" t="s">
        <v>66</v>
      </c>
      <c r="D162" s="81"/>
      <c r="E162" s="167" t="s">
        <v>137</v>
      </c>
      <c r="F162" s="166">
        <v>2</v>
      </c>
      <c r="G162" s="61">
        <v>0</v>
      </c>
      <c r="H162" s="62">
        <f t="shared" si="135"/>
        <v>2</v>
      </c>
      <c r="I162" s="80" t="s">
        <v>28</v>
      </c>
      <c r="J162" s="56">
        <v>120</v>
      </c>
      <c r="K162" s="56">
        <v>285</v>
      </c>
      <c r="L162" s="57">
        <f t="shared" si="132"/>
        <v>240</v>
      </c>
      <c r="M162" s="57">
        <f t="shared" si="133"/>
        <v>570</v>
      </c>
      <c r="N162" s="58">
        <f t="shared" si="134"/>
        <v>810</v>
      </c>
      <c r="P162" s="2"/>
    </row>
    <row r="163" spans="1:31" x14ac:dyDescent="0.3">
      <c r="A163" s="27"/>
      <c r="B163" s="49" t="str">
        <f>IF(I163&lt;&gt;"",1+MAX(A$1:$B162),"")</f>
        <v/>
      </c>
      <c r="C163" s="51"/>
      <c r="D163" s="51"/>
      <c r="E163" s="85"/>
      <c r="F163" s="86"/>
      <c r="G163" s="61"/>
      <c r="H163" s="62"/>
      <c r="I163" s="80"/>
      <c r="J163" s="56"/>
      <c r="K163" s="56"/>
      <c r="L163" s="57"/>
      <c r="M163" s="57"/>
      <c r="N163" s="58"/>
      <c r="P163" s="2"/>
    </row>
    <row r="164" spans="1:31" x14ac:dyDescent="0.3">
      <c r="A164" s="27"/>
      <c r="B164" s="49" t="str">
        <f>IF(I164&lt;&gt;"",1+MAX(A$1:$B163),"")</f>
        <v/>
      </c>
      <c r="C164" s="51"/>
      <c r="D164" s="51"/>
      <c r="E164" s="74" t="s">
        <v>54</v>
      </c>
      <c r="F164" s="86"/>
      <c r="G164" s="61"/>
      <c r="H164" s="62"/>
      <c r="I164" s="80"/>
      <c r="J164" s="56" t="s">
        <v>27</v>
      </c>
      <c r="K164" s="56" t="s">
        <v>27</v>
      </c>
      <c r="L164" s="57" t="str">
        <f t="shared" si="132"/>
        <v/>
      </c>
      <c r="M164" s="57" t="str">
        <f t="shared" si="133"/>
        <v/>
      </c>
      <c r="N164" s="58" t="str">
        <f t="shared" si="134"/>
        <v/>
      </c>
      <c r="P164" s="2"/>
    </row>
    <row r="165" spans="1:31" x14ac:dyDescent="0.3">
      <c r="A165" s="27"/>
      <c r="B165" s="49">
        <f>IF(I165&lt;&gt;"",1+MAX(A$1:$B164),"")</f>
        <v>95</v>
      </c>
      <c r="C165" s="81" t="s">
        <v>66</v>
      </c>
      <c r="D165" s="81"/>
      <c r="E165" s="170" t="s">
        <v>138</v>
      </c>
      <c r="F165" s="169">
        <v>1</v>
      </c>
      <c r="G165" s="61">
        <v>0</v>
      </c>
      <c r="H165" s="62">
        <f>(1+G165)*F165</f>
        <v>1</v>
      </c>
      <c r="I165" s="80" t="s">
        <v>28</v>
      </c>
      <c r="J165" s="56">
        <v>30</v>
      </c>
      <c r="K165" s="56">
        <v>85</v>
      </c>
      <c r="L165" s="57">
        <f t="shared" si="132"/>
        <v>30</v>
      </c>
      <c r="M165" s="57">
        <f t="shared" si="133"/>
        <v>85</v>
      </c>
      <c r="N165" s="58">
        <f t="shared" si="134"/>
        <v>115</v>
      </c>
      <c r="P165" s="2"/>
    </row>
    <row r="166" spans="1:31" x14ac:dyDescent="0.3">
      <c r="A166" s="27"/>
      <c r="B166" s="49">
        <f>IF(I166&lt;&gt;"",1+MAX(A$1:$B165),"")</f>
        <v>96</v>
      </c>
      <c r="C166" s="81" t="s">
        <v>64</v>
      </c>
      <c r="D166" s="81"/>
      <c r="E166" s="170" t="s">
        <v>139</v>
      </c>
      <c r="F166" s="169">
        <v>1</v>
      </c>
      <c r="G166" s="61">
        <v>0</v>
      </c>
      <c r="H166" s="62">
        <f t="shared" ref="H166" si="136">(1+G166)*F166</f>
        <v>1</v>
      </c>
      <c r="I166" s="80" t="s">
        <v>28</v>
      </c>
      <c r="J166" s="56">
        <v>150</v>
      </c>
      <c r="K166" s="56">
        <v>320</v>
      </c>
      <c r="L166" s="57">
        <f t="shared" si="132"/>
        <v>150</v>
      </c>
      <c r="M166" s="57">
        <f t="shared" si="133"/>
        <v>320</v>
      </c>
      <c r="N166" s="58">
        <f t="shared" si="134"/>
        <v>470</v>
      </c>
      <c r="P166" s="2"/>
    </row>
    <row r="167" spans="1:31" x14ac:dyDescent="0.3">
      <c r="A167" s="27"/>
      <c r="B167" s="49" t="str">
        <f>IF(I167&lt;&gt;"",1+MAX(A$1:$B166),"")</f>
        <v/>
      </c>
      <c r="C167" s="51"/>
      <c r="D167" s="51"/>
      <c r="E167" s="52"/>
      <c r="F167" s="55"/>
      <c r="G167" s="61"/>
      <c r="H167" s="62"/>
      <c r="I167" s="53"/>
      <c r="J167" s="56" t="s">
        <v>27</v>
      </c>
      <c r="K167" s="56" t="s">
        <v>27</v>
      </c>
      <c r="L167" s="57" t="str">
        <f t="shared" si="132"/>
        <v/>
      </c>
      <c r="M167" s="57" t="str">
        <f t="shared" si="133"/>
        <v/>
      </c>
      <c r="N167" s="58" t="str">
        <f t="shared" si="134"/>
        <v/>
      </c>
      <c r="P167" s="2"/>
    </row>
    <row r="168" spans="1:31" x14ac:dyDescent="0.3">
      <c r="A168" s="18"/>
      <c r="B168" s="49" t="str">
        <f>IF(I168&lt;&gt;"",1+MAX(A$1:$B167),"")</f>
        <v/>
      </c>
      <c r="C168" s="50"/>
      <c r="D168" s="53"/>
      <c r="E168" s="63" t="s">
        <v>2</v>
      </c>
      <c r="F168" s="59"/>
      <c r="G168" s="59"/>
      <c r="H168" s="55"/>
      <c r="I168" s="59"/>
      <c r="J168" s="79" t="s">
        <v>27</v>
      </c>
      <c r="K168" s="79" t="s">
        <v>27</v>
      </c>
      <c r="L168" s="65">
        <f>SUM(L154:L167)</f>
        <v>1025</v>
      </c>
      <c r="M168" s="65">
        <f>SUM(M154:M167)</f>
        <v>2710</v>
      </c>
      <c r="N168" s="66">
        <f>SUM(N154:N167)</f>
        <v>3735</v>
      </c>
      <c r="O168" s="4"/>
      <c r="P168" s="2"/>
      <c r="Q168" s="4"/>
      <c r="R168" s="4"/>
      <c r="S168" s="4"/>
      <c r="T168" s="4"/>
      <c r="U168" s="4"/>
      <c r="V168" s="4"/>
      <c r="W168" s="4"/>
      <c r="X168" s="4"/>
      <c r="Y168" s="4"/>
      <c r="Z168" s="4"/>
      <c r="AA168" s="4"/>
      <c r="AB168" s="4"/>
      <c r="AC168" s="4"/>
      <c r="AD168" s="4"/>
      <c r="AE168" s="4"/>
    </row>
    <row r="169" spans="1:31" x14ac:dyDescent="0.3">
      <c r="A169" s="27"/>
      <c r="B169" s="49" t="str">
        <f>IF(I169&lt;&gt;"",1+MAX(A$1:$B168),"")</f>
        <v/>
      </c>
      <c r="C169" s="67"/>
      <c r="D169" s="68">
        <v>12</v>
      </c>
      <c r="E169" s="69" t="s">
        <v>59</v>
      </c>
      <c r="F169" s="68"/>
      <c r="G169" s="68"/>
      <c r="H169" s="68"/>
      <c r="I169" s="68"/>
      <c r="J169" s="70" t="s">
        <v>27</v>
      </c>
      <c r="K169" s="70" t="s">
        <v>27</v>
      </c>
      <c r="L169" s="68"/>
      <c r="M169" s="68"/>
      <c r="N169" s="71"/>
      <c r="P169" s="2"/>
    </row>
    <row r="170" spans="1:31" ht="31.2" x14ac:dyDescent="0.3">
      <c r="A170" s="27"/>
      <c r="B170" s="49" t="str">
        <f>IF(I170&lt;&gt;"",1+MAX(A$1:$B169),"")</f>
        <v/>
      </c>
      <c r="C170" s="51"/>
      <c r="D170" s="73"/>
      <c r="E170" s="150" t="s">
        <v>161</v>
      </c>
      <c r="F170" s="171"/>
      <c r="G170" s="61"/>
      <c r="H170" s="62"/>
      <c r="I170" s="53"/>
      <c r="J170" s="56"/>
      <c r="K170" s="56"/>
      <c r="L170" s="57"/>
      <c r="M170" s="57"/>
      <c r="N170" s="58"/>
      <c r="P170" s="2"/>
    </row>
    <row r="171" spans="1:31" x14ac:dyDescent="0.3">
      <c r="A171" s="27"/>
      <c r="B171" s="49">
        <f>IF(I171&lt;&gt;"",1+MAX(A$1:$B170),"")</f>
        <v>97</v>
      </c>
      <c r="C171" s="51" t="s">
        <v>164</v>
      </c>
      <c r="D171" s="51"/>
      <c r="E171" s="173" t="s">
        <v>140</v>
      </c>
      <c r="F171" s="172">
        <v>1</v>
      </c>
      <c r="G171" s="61">
        <v>0</v>
      </c>
      <c r="H171" s="62">
        <f t="shared" ref="H171:H182" si="137">(1+G171)*F171</f>
        <v>1</v>
      </c>
      <c r="I171" s="80" t="s">
        <v>28</v>
      </c>
      <c r="J171" s="56">
        <v>650</v>
      </c>
      <c r="K171" s="56">
        <v>0</v>
      </c>
      <c r="L171" s="57">
        <f t="shared" ref="L171:L182" si="138">IF(I171&lt;&gt;"",H171*J171,"")</f>
        <v>650</v>
      </c>
      <c r="M171" s="57">
        <f t="shared" ref="M171:M182" si="139">IF(I171&lt;&gt;"",H171*K171,"")</f>
        <v>0</v>
      </c>
      <c r="N171" s="58">
        <f t="shared" ref="N171:N182" si="140">IF(I171&lt;&gt;"",L171+M171,"")</f>
        <v>650</v>
      </c>
      <c r="P171" s="2"/>
    </row>
    <row r="172" spans="1:31" x14ac:dyDescent="0.3">
      <c r="A172" s="27"/>
      <c r="B172" s="49">
        <f>IF(I172&lt;&gt;"",1+MAX(A$1:$B171),"")</f>
        <v>98</v>
      </c>
      <c r="C172" s="51" t="s">
        <v>164</v>
      </c>
      <c r="D172" s="51"/>
      <c r="E172" s="173" t="s">
        <v>141</v>
      </c>
      <c r="F172" s="172">
        <v>22</v>
      </c>
      <c r="G172" s="61">
        <v>0</v>
      </c>
      <c r="H172" s="62">
        <f t="shared" si="137"/>
        <v>22</v>
      </c>
      <c r="I172" s="80" t="s">
        <v>28</v>
      </c>
      <c r="J172" s="56">
        <v>145</v>
      </c>
      <c r="K172" s="56">
        <v>0</v>
      </c>
      <c r="L172" s="57">
        <f t="shared" si="138"/>
        <v>3190</v>
      </c>
      <c r="M172" s="57">
        <f t="shared" si="139"/>
        <v>0</v>
      </c>
      <c r="N172" s="58">
        <f t="shared" si="140"/>
        <v>3190</v>
      </c>
      <c r="P172" s="2"/>
    </row>
    <row r="173" spans="1:31" x14ac:dyDescent="0.3">
      <c r="A173" s="27"/>
      <c r="B173" s="49">
        <f>IF(I173&lt;&gt;"",1+MAX(A$1:$B172),"")</f>
        <v>99</v>
      </c>
      <c r="C173" s="51" t="s">
        <v>164</v>
      </c>
      <c r="D173" s="51"/>
      <c r="E173" s="173" t="s">
        <v>142</v>
      </c>
      <c r="F173" s="172">
        <v>14</v>
      </c>
      <c r="G173" s="61">
        <v>0</v>
      </c>
      <c r="H173" s="62">
        <f t="shared" si="137"/>
        <v>14</v>
      </c>
      <c r="I173" s="80" t="s">
        <v>28</v>
      </c>
      <c r="J173" s="56">
        <v>145</v>
      </c>
      <c r="K173" s="56">
        <v>0</v>
      </c>
      <c r="L173" s="57">
        <f t="shared" si="138"/>
        <v>2030</v>
      </c>
      <c r="M173" s="57">
        <f t="shared" si="139"/>
        <v>0</v>
      </c>
      <c r="N173" s="58">
        <f t="shared" si="140"/>
        <v>2030</v>
      </c>
      <c r="P173" s="2"/>
    </row>
    <row r="174" spans="1:31" x14ac:dyDescent="0.3">
      <c r="A174" s="27"/>
      <c r="B174" s="49">
        <f>IF(I174&lt;&gt;"",1+MAX(A$1:$B173),"")</f>
        <v>100</v>
      </c>
      <c r="C174" s="51" t="s">
        <v>164</v>
      </c>
      <c r="D174" s="51"/>
      <c r="E174" s="173" t="s">
        <v>143</v>
      </c>
      <c r="F174" s="172">
        <v>1</v>
      </c>
      <c r="G174" s="61">
        <v>0</v>
      </c>
      <c r="H174" s="62">
        <f t="shared" si="137"/>
        <v>1</v>
      </c>
      <c r="I174" s="80" t="s">
        <v>28</v>
      </c>
      <c r="J174" s="56">
        <v>245</v>
      </c>
      <c r="K174" s="56">
        <v>0</v>
      </c>
      <c r="L174" s="57">
        <f t="shared" si="138"/>
        <v>245</v>
      </c>
      <c r="M174" s="57">
        <f t="shared" si="139"/>
        <v>0</v>
      </c>
      <c r="N174" s="58">
        <f t="shared" si="140"/>
        <v>245</v>
      </c>
      <c r="P174" s="2"/>
    </row>
    <row r="175" spans="1:31" x14ac:dyDescent="0.3">
      <c r="A175" s="27"/>
      <c r="B175" s="49">
        <f>IF(I175&lt;&gt;"",1+MAX(A$1:$B174),"")</f>
        <v>101</v>
      </c>
      <c r="C175" s="51" t="s">
        <v>164</v>
      </c>
      <c r="D175" s="51"/>
      <c r="E175" s="173" t="s">
        <v>144</v>
      </c>
      <c r="F175" s="172">
        <v>1</v>
      </c>
      <c r="G175" s="61">
        <v>0</v>
      </c>
      <c r="H175" s="62">
        <f t="shared" si="137"/>
        <v>1</v>
      </c>
      <c r="I175" s="80" t="s">
        <v>28</v>
      </c>
      <c r="J175" s="56">
        <v>325</v>
      </c>
      <c r="K175" s="56">
        <v>0</v>
      </c>
      <c r="L175" s="57">
        <f t="shared" si="138"/>
        <v>325</v>
      </c>
      <c r="M175" s="57">
        <f t="shared" si="139"/>
        <v>0</v>
      </c>
      <c r="N175" s="58">
        <f t="shared" si="140"/>
        <v>325</v>
      </c>
      <c r="P175" s="2"/>
    </row>
    <row r="176" spans="1:31" x14ac:dyDescent="0.3">
      <c r="A176" s="27"/>
      <c r="B176" s="49">
        <f>IF(I176&lt;&gt;"",1+MAX(A$1:$B175),"")</f>
        <v>102</v>
      </c>
      <c r="C176" s="51" t="s">
        <v>164</v>
      </c>
      <c r="D176" s="51"/>
      <c r="E176" s="173" t="s">
        <v>145</v>
      </c>
      <c r="F176" s="172">
        <v>1</v>
      </c>
      <c r="G176" s="61">
        <v>0</v>
      </c>
      <c r="H176" s="62">
        <f t="shared" si="137"/>
        <v>1</v>
      </c>
      <c r="I176" s="80" t="s">
        <v>28</v>
      </c>
      <c r="J176" s="56">
        <v>150</v>
      </c>
      <c r="K176" s="56">
        <v>0</v>
      </c>
      <c r="L176" s="57">
        <f t="shared" si="138"/>
        <v>150</v>
      </c>
      <c r="M176" s="57">
        <f t="shared" si="139"/>
        <v>0</v>
      </c>
      <c r="N176" s="58">
        <f t="shared" si="140"/>
        <v>150</v>
      </c>
      <c r="P176" s="2"/>
    </row>
    <row r="177" spans="1:16" x14ac:dyDescent="0.3">
      <c r="A177" s="27"/>
      <c r="B177" s="49">
        <f>IF(I177&lt;&gt;"",1+MAX(A$1:$B176),"")</f>
        <v>103</v>
      </c>
      <c r="C177" s="51" t="s">
        <v>164</v>
      </c>
      <c r="D177" s="51"/>
      <c r="E177" s="173" t="s">
        <v>146</v>
      </c>
      <c r="F177" s="172">
        <v>3</v>
      </c>
      <c r="G177" s="61">
        <v>0</v>
      </c>
      <c r="H177" s="62">
        <f t="shared" si="137"/>
        <v>3</v>
      </c>
      <c r="I177" s="80" t="s">
        <v>28</v>
      </c>
      <c r="J177" s="56">
        <v>55</v>
      </c>
      <c r="K177" s="56">
        <v>0</v>
      </c>
      <c r="L177" s="57">
        <f t="shared" si="138"/>
        <v>165</v>
      </c>
      <c r="M177" s="57">
        <f t="shared" si="139"/>
        <v>0</v>
      </c>
      <c r="N177" s="58">
        <f t="shared" si="140"/>
        <v>165</v>
      </c>
      <c r="P177" s="2"/>
    </row>
    <row r="178" spans="1:16" ht="31.2" x14ac:dyDescent="0.3">
      <c r="A178" s="27"/>
      <c r="B178" s="49">
        <f>IF(I178&lt;&gt;"",1+MAX(A$1:$B177),"")</f>
        <v>104</v>
      </c>
      <c r="C178" s="51" t="s">
        <v>164</v>
      </c>
      <c r="D178" s="51"/>
      <c r="E178" s="173" t="s">
        <v>147</v>
      </c>
      <c r="F178" s="172">
        <v>1</v>
      </c>
      <c r="G178" s="61">
        <v>0</v>
      </c>
      <c r="H178" s="62">
        <f t="shared" si="137"/>
        <v>1</v>
      </c>
      <c r="I178" s="80" t="s">
        <v>28</v>
      </c>
      <c r="J178" s="56">
        <v>175</v>
      </c>
      <c r="K178" s="56">
        <v>0</v>
      </c>
      <c r="L178" s="57">
        <f t="shared" si="138"/>
        <v>175</v>
      </c>
      <c r="M178" s="57">
        <f t="shared" si="139"/>
        <v>0</v>
      </c>
      <c r="N178" s="58">
        <f t="shared" si="140"/>
        <v>175</v>
      </c>
      <c r="P178" s="2"/>
    </row>
    <row r="179" spans="1:16" x14ac:dyDescent="0.3">
      <c r="A179" s="27"/>
      <c r="B179" s="49">
        <f>IF(I179&lt;&gt;"",1+MAX(A$1:$B178),"")</f>
        <v>105</v>
      </c>
      <c r="C179" s="51" t="s">
        <v>164</v>
      </c>
      <c r="D179" s="51"/>
      <c r="E179" s="173" t="s">
        <v>148</v>
      </c>
      <c r="F179" s="172">
        <v>2</v>
      </c>
      <c r="G179" s="61">
        <v>0</v>
      </c>
      <c r="H179" s="62">
        <f t="shared" si="137"/>
        <v>2</v>
      </c>
      <c r="I179" s="80" t="s">
        <v>28</v>
      </c>
      <c r="J179" s="56">
        <v>185</v>
      </c>
      <c r="K179" s="56">
        <v>0</v>
      </c>
      <c r="L179" s="57">
        <f t="shared" si="138"/>
        <v>370</v>
      </c>
      <c r="M179" s="57">
        <f t="shared" si="139"/>
        <v>0</v>
      </c>
      <c r="N179" s="58">
        <f t="shared" si="140"/>
        <v>370</v>
      </c>
      <c r="P179" s="2"/>
    </row>
    <row r="180" spans="1:16" x14ac:dyDescent="0.3">
      <c r="A180" s="27"/>
      <c r="B180" s="49">
        <f>IF(I180&lt;&gt;"",1+MAX(A$1:$B179),"")</f>
        <v>106</v>
      </c>
      <c r="C180" s="51" t="s">
        <v>164</v>
      </c>
      <c r="D180" s="51"/>
      <c r="E180" s="173" t="s">
        <v>149</v>
      </c>
      <c r="F180" s="172">
        <v>1</v>
      </c>
      <c r="G180" s="61">
        <v>0</v>
      </c>
      <c r="H180" s="62">
        <f t="shared" si="137"/>
        <v>1</v>
      </c>
      <c r="I180" s="80" t="s">
        <v>28</v>
      </c>
      <c r="J180" s="56">
        <v>95</v>
      </c>
      <c r="K180" s="56">
        <v>0</v>
      </c>
      <c r="L180" s="57">
        <f t="shared" si="138"/>
        <v>95</v>
      </c>
      <c r="M180" s="57">
        <f t="shared" si="139"/>
        <v>0</v>
      </c>
      <c r="N180" s="58">
        <f t="shared" si="140"/>
        <v>95</v>
      </c>
      <c r="P180" s="2"/>
    </row>
    <row r="181" spans="1:16" x14ac:dyDescent="0.3">
      <c r="A181" s="27"/>
      <c r="B181" s="49">
        <f>IF(I181&lt;&gt;"",1+MAX(A$1:$B180),"")</f>
        <v>107</v>
      </c>
      <c r="C181" s="51" t="s">
        <v>164</v>
      </c>
      <c r="D181" s="51"/>
      <c r="E181" s="173" t="s">
        <v>150</v>
      </c>
      <c r="F181" s="172">
        <v>3</v>
      </c>
      <c r="G181" s="61">
        <v>0</v>
      </c>
      <c r="H181" s="62">
        <f t="shared" si="137"/>
        <v>3</v>
      </c>
      <c r="I181" s="80" t="s">
        <v>28</v>
      </c>
      <c r="J181" s="56">
        <v>45</v>
      </c>
      <c r="K181" s="56">
        <v>0</v>
      </c>
      <c r="L181" s="57">
        <f t="shared" si="138"/>
        <v>135</v>
      </c>
      <c r="M181" s="57">
        <f t="shared" si="139"/>
        <v>0</v>
      </c>
      <c r="N181" s="58">
        <f t="shared" si="140"/>
        <v>135</v>
      </c>
      <c r="P181" s="2"/>
    </row>
    <row r="182" spans="1:16" ht="31.2" x14ac:dyDescent="0.3">
      <c r="A182" s="27"/>
      <c r="B182" s="49">
        <f>IF(I182&lt;&gt;"",1+MAX(A$1:$B181),"")</f>
        <v>108</v>
      </c>
      <c r="C182" s="51" t="s">
        <v>164</v>
      </c>
      <c r="D182" s="51"/>
      <c r="E182" s="173" t="s">
        <v>151</v>
      </c>
      <c r="F182" s="172">
        <v>1</v>
      </c>
      <c r="G182" s="61">
        <v>0</v>
      </c>
      <c r="H182" s="62">
        <f t="shared" si="137"/>
        <v>1</v>
      </c>
      <c r="I182" s="80" t="s">
        <v>28</v>
      </c>
      <c r="J182" s="56">
        <v>385</v>
      </c>
      <c r="K182" s="56">
        <v>0</v>
      </c>
      <c r="L182" s="57">
        <f t="shared" si="138"/>
        <v>385</v>
      </c>
      <c r="M182" s="57">
        <f t="shared" si="139"/>
        <v>0</v>
      </c>
      <c r="N182" s="58">
        <f t="shared" si="140"/>
        <v>385</v>
      </c>
      <c r="P182" s="2"/>
    </row>
    <row r="183" spans="1:16" x14ac:dyDescent="0.3">
      <c r="A183" s="27"/>
      <c r="B183" s="49" t="str">
        <f>IF(I183&lt;&gt;"",1+MAX(A$1:$B182),"")</f>
        <v/>
      </c>
      <c r="C183" s="51"/>
      <c r="D183" s="51"/>
      <c r="E183" s="173"/>
      <c r="F183" s="171"/>
      <c r="G183" s="61"/>
      <c r="H183" s="62"/>
      <c r="I183" s="53"/>
      <c r="J183" s="56"/>
      <c r="K183" s="56"/>
      <c r="L183" s="57"/>
      <c r="M183" s="57"/>
      <c r="N183" s="58"/>
      <c r="P183" s="2"/>
    </row>
    <row r="184" spans="1:16" ht="31.2" x14ac:dyDescent="0.3">
      <c r="A184" s="27"/>
      <c r="B184" s="49" t="str">
        <f>IF(I184&lt;&gt;"",1+MAX(A$1:$B183),"")</f>
        <v/>
      </c>
      <c r="C184" s="51"/>
      <c r="D184" s="73"/>
      <c r="E184" s="150" t="s">
        <v>162</v>
      </c>
      <c r="F184" s="86"/>
      <c r="G184" s="61"/>
      <c r="H184" s="62"/>
      <c r="I184" s="53"/>
      <c r="J184" s="56"/>
      <c r="K184" s="56"/>
      <c r="L184" s="57"/>
      <c r="M184" s="57"/>
      <c r="N184" s="58"/>
      <c r="P184" s="2"/>
    </row>
    <row r="185" spans="1:16" x14ac:dyDescent="0.3">
      <c r="A185" s="27"/>
      <c r="B185" s="49">
        <f>IF(I185&lt;&gt;"",1+MAX(A$1:$B184),"")</f>
        <v>109</v>
      </c>
      <c r="C185" s="51" t="s">
        <v>164</v>
      </c>
      <c r="D185" s="51"/>
      <c r="E185" s="173" t="s">
        <v>152</v>
      </c>
      <c r="F185" s="172">
        <v>2</v>
      </c>
      <c r="G185" s="61">
        <v>0</v>
      </c>
      <c r="H185" s="62">
        <f t="shared" ref="H185:H187" si="141">(1+G185)*F185</f>
        <v>2</v>
      </c>
      <c r="I185" s="80" t="s">
        <v>28</v>
      </c>
      <c r="J185" s="56">
        <v>45</v>
      </c>
      <c r="K185" s="56">
        <v>0</v>
      </c>
      <c r="L185" s="57">
        <f t="shared" ref="L185:L187" si="142">IF(I185&lt;&gt;"",H185*J185,"")</f>
        <v>90</v>
      </c>
      <c r="M185" s="57">
        <f t="shared" ref="M185:M187" si="143">IF(I185&lt;&gt;"",H185*K185,"")</f>
        <v>0</v>
      </c>
      <c r="N185" s="58">
        <f t="shared" ref="N185:N187" si="144">IF(I185&lt;&gt;"",L185+M185,"")</f>
        <v>90</v>
      </c>
      <c r="P185" s="2"/>
    </row>
    <row r="186" spans="1:16" x14ac:dyDescent="0.3">
      <c r="A186" s="27"/>
      <c r="B186" s="49">
        <f>IF(I186&lt;&gt;"",1+MAX(A$1:$B185),"")</f>
        <v>110</v>
      </c>
      <c r="C186" s="51" t="s">
        <v>164</v>
      </c>
      <c r="D186" s="51"/>
      <c r="E186" s="173" t="s">
        <v>153</v>
      </c>
      <c r="F186" s="172">
        <v>3</v>
      </c>
      <c r="G186" s="61">
        <v>0</v>
      </c>
      <c r="H186" s="62">
        <f t="shared" si="141"/>
        <v>3</v>
      </c>
      <c r="I186" s="80" t="s">
        <v>28</v>
      </c>
      <c r="J186" s="56">
        <v>45</v>
      </c>
      <c r="K186" s="56">
        <v>0</v>
      </c>
      <c r="L186" s="57">
        <f t="shared" si="142"/>
        <v>135</v>
      </c>
      <c r="M186" s="57">
        <f t="shared" si="143"/>
        <v>0</v>
      </c>
      <c r="N186" s="58">
        <f t="shared" si="144"/>
        <v>135</v>
      </c>
      <c r="P186" s="2"/>
    </row>
    <row r="187" spans="1:16" x14ac:dyDescent="0.3">
      <c r="A187" s="27"/>
      <c r="B187" s="49">
        <f>IF(I187&lt;&gt;"",1+MAX(A$1:$B186),"")</f>
        <v>111</v>
      </c>
      <c r="C187" s="51" t="s">
        <v>164</v>
      </c>
      <c r="D187" s="51"/>
      <c r="E187" s="173" t="s">
        <v>154</v>
      </c>
      <c r="F187" s="172">
        <v>1</v>
      </c>
      <c r="G187" s="61">
        <v>0</v>
      </c>
      <c r="H187" s="62">
        <f t="shared" si="141"/>
        <v>1</v>
      </c>
      <c r="I187" s="80" t="s">
        <v>28</v>
      </c>
      <c r="J187" s="56">
        <v>30</v>
      </c>
      <c r="K187" s="56">
        <v>0</v>
      </c>
      <c r="L187" s="57">
        <f t="shared" si="142"/>
        <v>30</v>
      </c>
      <c r="M187" s="57">
        <f t="shared" si="143"/>
        <v>0</v>
      </c>
      <c r="N187" s="58">
        <f t="shared" si="144"/>
        <v>30</v>
      </c>
      <c r="P187" s="2"/>
    </row>
    <row r="188" spans="1:16" x14ac:dyDescent="0.3">
      <c r="A188" s="27"/>
      <c r="B188" s="49" t="str">
        <f>IF(I188&lt;&gt;"",1+MAX(A$1:$B187),"")</f>
        <v/>
      </c>
      <c r="C188" s="51"/>
      <c r="D188" s="51"/>
      <c r="E188" s="173"/>
      <c r="F188" s="171"/>
      <c r="G188" s="61"/>
      <c r="H188" s="62"/>
      <c r="I188" s="53"/>
      <c r="J188" s="56"/>
      <c r="K188" s="56"/>
      <c r="L188" s="57"/>
      <c r="M188" s="57"/>
      <c r="N188" s="58"/>
      <c r="P188" s="2"/>
    </row>
    <row r="189" spans="1:16" ht="31.2" x14ac:dyDescent="0.3">
      <c r="A189" s="27"/>
      <c r="B189" s="49" t="str">
        <f>IF(I189&lt;&gt;"",1+MAX(A$1:$B188),"")</f>
        <v/>
      </c>
      <c r="C189" s="51"/>
      <c r="D189" s="73"/>
      <c r="E189" s="150" t="s">
        <v>163</v>
      </c>
      <c r="F189" s="86"/>
      <c r="G189" s="61"/>
      <c r="H189" s="62"/>
      <c r="I189" s="53"/>
      <c r="J189" s="56"/>
      <c r="K189" s="56"/>
      <c r="L189" s="57"/>
      <c r="M189" s="57"/>
      <c r="N189" s="58"/>
      <c r="P189" s="2"/>
    </row>
    <row r="190" spans="1:16" ht="62.4" x14ac:dyDescent="0.3">
      <c r="A190" s="27"/>
      <c r="B190" s="49">
        <f>IF(I190&lt;&gt;"",1+MAX(A$1:$B189),"")</f>
        <v>112</v>
      </c>
      <c r="C190" s="51" t="s">
        <v>164</v>
      </c>
      <c r="D190" s="51"/>
      <c r="E190" s="173" t="s">
        <v>155</v>
      </c>
      <c r="F190" s="172">
        <v>1</v>
      </c>
      <c r="G190" s="61">
        <v>0</v>
      </c>
      <c r="H190" s="62">
        <f t="shared" ref="H190:H196" si="145">(1+G190)*F190</f>
        <v>1</v>
      </c>
      <c r="I190" s="80" t="s">
        <v>28</v>
      </c>
      <c r="J190" s="56">
        <v>225</v>
      </c>
      <c r="K190" s="56">
        <v>0</v>
      </c>
      <c r="L190" s="57">
        <f t="shared" ref="L190:L196" si="146">IF(I190&lt;&gt;"",H190*J190,"")</f>
        <v>225</v>
      </c>
      <c r="M190" s="57">
        <f t="shared" ref="M190:M196" si="147">IF(I190&lt;&gt;"",H190*K190,"")</f>
        <v>0</v>
      </c>
      <c r="N190" s="58">
        <f t="shared" ref="N190:N196" si="148">IF(I190&lt;&gt;"",L190+M190,"")</f>
        <v>225</v>
      </c>
      <c r="P190" s="2"/>
    </row>
    <row r="191" spans="1:16" ht="62.4" x14ac:dyDescent="0.3">
      <c r="A191" s="27"/>
      <c r="B191" s="49">
        <f>IF(I191&lt;&gt;"",1+MAX(A$1:$B190),"")</f>
        <v>113</v>
      </c>
      <c r="C191" s="51" t="s">
        <v>164</v>
      </c>
      <c r="D191" s="51"/>
      <c r="E191" s="173" t="s">
        <v>156</v>
      </c>
      <c r="F191" s="172">
        <v>2</v>
      </c>
      <c r="G191" s="61">
        <v>0</v>
      </c>
      <c r="H191" s="62">
        <f t="shared" si="145"/>
        <v>2</v>
      </c>
      <c r="I191" s="80" t="s">
        <v>28</v>
      </c>
      <c r="J191" s="56">
        <v>65</v>
      </c>
      <c r="K191" s="56">
        <v>0</v>
      </c>
      <c r="L191" s="57">
        <f t="shared" si="146"/>
        <v>130</v>
      </c>
      <c r="M191" s="57">
        <f t="shared" si="147"/>
        <v>0</v>
      </c>
      <c r="N191" s="58">
        <f t="shared" si="148"/>
        <v>130</v>
      </c>
      <c r="P191" s="2"/>
    </row>
    <row r="192" spans="1:16" ht="31.2" x14ac:dyDescent="0.3">
      <c r="A192" s="27"/>
      <c r="B192" s="49">
        <f>IF(I192&lt;&gt;"",1+MAX(A$1:$B191),"")</f>
        <v>114</v>
      </c>
      <c r="C192" s="51" t="s">
        <v>164</v>
      </c>
      <c r="D192" s="51"/>
      <c r="E192" s="173" t="s">
        <v>157</v>
      </c>
      <c r="F192" s="172">
        <v>4</v>
      </c>
      <c r="G192" s="61">
        <v>0</v>
      </c>
      <c r="H192" s="62">
        <f t="shared" si="145"/>
        <v>4</v>
      </c>
      <c r="I192" s="80" t="s">
        <v>28</v>
      </c>
      <c r="J192" s="56">
        <v>45</v>
      </c>
      <c r="K192" s="56">
        <v>0</v>
      </c>
      <c r="L192" s="57">
        <f t="shared" si="146"/>
        <v>180</v>
      </c>
      <c r="M192" s="57">
        <f t="shared" si="147"/>
        <v>0</v>
      </c>
      <c r="N192" s="58">
        <f t="shared" si="148"/>
        <v>180</v>
      </c>
      <c r="P192" s="2"/>
    </row>
    <row r="193" spans="1:31" ht="46.8" x14ac:dyDescent="0.3">
      <c r="A193" s="27"/>
      <c r="B193" s="49">
        <f>IF(I193&lt;&gt;"",1+MAX(A$1:$B192),"")</f>
        <v>115</v>
      </c>
      <c r="C193" s="51" t="s">
        <v>164</v>
      </c>
      <c r="D193" s="51"/>
      <c r="E193" s="173" t="s">
        <v>158</v>
      </c>
      <c r="F193" s="172">
        <v>2</v>
      </c>
      <c r="G193" s="61">
        <v>0</v>
      </c>
      <c r="H193" s="62">
        <f t="shared" si="145"/>
        <v>2</v>
      </c>
      <c r="I193" s="80" t="s">
        <v>28</v>
      </c>
      <c r="J193" s="56">
        <v>65</v>
      </c>
      <c r="K193" s="56">
        <v>0</v>
      </c>
      <c r="L193" s="57">
        <f t="shared" si="146"/>
        <v>130</v>
      </c>
      <c r="M193" s="57">
        <f t="shared" si="147"/>
        <v>0</v>
      </c>
      <c r="N193" s="58">
        <f t="shared" si="148"/>
        <v>130</v>
      </c>
      <c r="P193" s="2"/>
    </row>
    <row r="194" spans="1:31" ht="46.8" x14ac:dyDescent="0.3">
      <c r="A194" s="27"/>
      <c r="B194" s="49">
        <f>IF(I194&lt;&gt;"",1+MAX(A$1:$B193),"")</f>
        <v>116</v>
      </c>
      <c r="C194" s="51" t="s">
        <v>164</v>
      </c>
      <c r="D194" s="51"/>
      <c r="E194" s="173" t="s">
        <v>210</v>
      </c>
      <c r="F194" s="172">
        <v>5</v>
      </c>
      <c r="G194" s="61">
        <v>0</v>
      </c>
      <c r="H194" s="62">
        <f t="shared" si="145"/>
        <v>5</v>
      </c>
      <c r="I194" s="80" t="s">
        <v>28</v>
      </c>
      <c r="J194" s="56">
        <v>35</v>
      </c>
      <c r="K194" s="56">
        <v>0</v>
      </c>
      <c r="L194" s="57">
        <f t="shared" si="146"/>
        <v>175</v>
      </c>
      <c r="M194" s="57">
        <f t="shared" si="147"/>
        <v>0</v>
      </c>
      <c r="N194" s="58">
        <f t="shared" si="148"/>
        <v>175</v>
      </c>
      <c r="P194" s="2"/>
    </row>
    <row r="195" spans="1:31" ht="62.4" x14ac:dyDescent="0.3">
      <c r="A195" s="27"/>
      <c r="B195" s="49">
        <f>IF(I195&lt;&gt;"",1+MAX(A$1:$B194),"")</f>
        <v>117</v>
      </c>
      <c r="C195" s="51" t="s">
        <v>164</v>
      </c>
      <c r="D195" s="51"/>
      <c r="E195" s="173" t="s">
        <v>159</v>
      </c>
      <c r="F195" s="172">
        <v>2</v>
      </c>
      <c r="G195" s="61">
        <v>0</v>
      </c>
      <c r="H195" s="62">
        <f t="shared" si="145"/>
        <v>2</v>
      </c>
      <c r="I195" s="80" t="s">
        <v>28</v>
      </c>
      <c r="J195" s="56">
        <v>285</v>
      </c>
      <c r="K195" s="56">
        <v>0</v>
      </c>
      <c r="L195" s="57">
        <f t="shared" si="146"/>
        <v>570</v>
      </c>
      <c r="M195" s="57">
        <f t="shared" si="147"/>
        <v>0</v>
      </c>
      <c r="N195" s="58">
        <f t="shared" si="148"/>
        <v>570</v>
      </c>
      <c r="P195" s="2"/>
    </row>
    <row r="196" spans="1:31" ht="62.4" x14ac:dyDescent="0.3">
      <c r="A196" s="27"/>
      <c r="B196" s="49">
        <f>IF(I196&lt;&gt;"",1+MAX(A$1:$B195),"")</f>
        <v>118</v>
      </c>
      <c r="C196" s="51" t="s">
        <v>164</v>
      </c>
      <c r="D196" s="51"/>
      <c r="E196" s="173" t="s">
        <v>160</v>
      </c>
      <c r="F196" s="172">
        <v>1</v>
      </c>
      <c r="G196" s="61">
        <v>0</v>
      </c>
      <c r="H196" s="62">
        <f t="shared" si="145"/>
        <v>1</v>
      </c>
      <c r="I196" s="80" t="s">
        <v>28</v>
      </c>
      <c r="J196" s="56">
        <v>120</v>
      </c>
      <c r="K196" s="56">
        <v>0</v>
      </c>
      <c r="L196" s="57">
        <f t="shared" si="146"/>
        <v>120</v>
      </c>
      <c r="M196" s="57">
        <f t="shared" si="147"/>
        <v>0</v>
      </c>
      <c r="N196" s="58">
        <f t="shared" si="148"/>
        <v>120</v>
      </c>
      <c r="P196" s="2"/>
    </row>
    <row r="197" spans="1:31" x14ac:dyDescent="0.3">
      <c r="A197" s="27"/>
      <c r="B197" s="49" t="str">
        <f>IF(I197&lt;&gt;"",1+MAX(A$1:$B196),"")</f>
        <v/>
      </c>
      <c r="C197" s="51"/>
      <c r="D197" s="51"/>
      <c r="E197" s="52"/>
      <c r="F197" s="55"/>
      <c r="G197" s="61"/>
      <c r="H197" s="62"/>
      <c r="I197" s="53"/>
      <c r="J197" s="56"/>
      <c r="K197" s="56"/>
      <c r="L197" s="57"/>
      <c r="M197" s="57"/>
      <c r="N197" s="58"/>
      <c r="P197" s="2"/>
    </row>
    <row r="198" spans="1:31" x14ac:dyDescent="0.3">
      <c r="A198" s="18"/>
      <c r="B198" s="49" t="str">
        <f>IF(I198&lt;&gt;"",1+MAX(A$1:$B197),"")</f>
        <v/>
      </c>
      <c r="C198" s="50"/>
      <c r="D198" s="53"/>
      <c r="E198" s="63" t="s">
        <v>2</v>
      </c>
      <c r="F198" s="59"/>
      <c r="G198" s="59"/>
      <c r="H198" s="55"/>
      <c r="I198" s="59"/>
      <c r="J198" s="79" t="s">
        <v>27</v>
      </c>
      <c r="K198" s="79" t="s">
        <v>27</v>
      </c>
      <c r="L198" s="66">
        <f>SUM(L170:L197)</f>
        <v>9700</v>
      </c>
      <c r="M198" s="66">
        <f>SUM(M170:M197)</f>
        <v>0</v>
      </c>
      <c r="N198" s="66">
        <f>SUM(N170:N197)</f>
        <v>9700</v>
      </c>
      <c r="O198" s="4"/>
      <c r="P198" s="2"/>
      <c r="Q198" s="4"/>
      <c r="R198" s="4"/>
      <c r="S198" s="4"/>
      <c r="T198" s="4"/>
      <c r="U198" s="4"/>
      <c r="V198" s="4"/>
      <c r="W198" s="4"/>
      <c r="X198" s="4"/>
      <c r="Y198" s="4"/>
      <c r="Z198" s="4"/>
      <c r="AA198" s="4"/>
      <c r="AB198" s="4"/>
      <c r="AC198" s="4"/>
      <c r="AD198" s="4"/>
      <c r="AE198" s="4"/>
    </row>
    <row r="199" spans="1:31" x14ac:dyDescent="0.3">
      <c r="A199" s="27"/>
      <c r="B199" s="49" t="str">
        <f>IF(I199&lt;&gt;"",1+MAX(A$1:$B198),"")</f>
        <v/>
      </c>
      <c r="C199" s="67"/>
      <c r="D199" s="68">
        <v>22</v>
      </c>
      <c r="E199" s="69" t="s">
        <v>48</v>
      </c>
      <c r="F199" s="68"/>
      <c r="G199" s="68"/>
      <c r="H199" s="68"/>
      <c r="I199" s="68"/>
      <c r="J199" s="70" t="s">
        <v>27</v>
      </c>
      <c r="K199" s="70" t="s">
        <v>27</v>
      </c>
      <c r="L199" s="68"/>
      <c r="M199" s="68"/>
      <c r="N199" s="71"/>
      <c r="P199" s="2"/>
    </row>
    <row r="200" spans="1:31" x14ac:dyDescent="0.3">
      <c r="A200" s="27"/>
      <c r="B200" s="49" t="str">
        <f>IF(I200&lt;&gt;"",1+MAX(A$1:$B199),"")</f>
        <v/>
      </c>
      <c r="C200" s="72"/>
      <c r="D200" s="73"/>
      <c r="E200" s="74" t="s">
        <v>51</v>
      </c>
      <c r="F200" s="55"/>
      <c r="G200" s="61"/>
      <c r="H200" s="62"/>
      <c r="I200" s="75"/>
      <c r="J200" s="56" t="s">
        <v>27</v>
      </c>
      <c r="K200" s="56" t="s">
        <v>27</v>
      </c>
      <c r="L200" s="57" t="str">
        <f t="shared" ref="L200:L223" si="149">IF(I200&lt;&gt;"",H200*J200,"")</f>
        <v/>
      </c>
      <c r="M200" s="57" t="str">
        <f t="shared" ref="M200:M223" si="150">IF(I200&lt;&gt;"",H200*K200,"")</f>
        <v/>
      </c>
      <c r="N200" s="58" t="str">
        <f t="shared" ref="N200:N223" si="151">IF(I200&lt;&gt;"",L200+M200,"")</f>
        <v/>
      </c>
      <c r="O200" s="3"/>
      <c r="P200" s="2"/>
      <c r="Q200" s="3"/>
      <c r="R200" s="3"/>
      <c r="S200" s="3"/>
      <c r="T200" s="3"/>
      <c r="U200" s="3"/>
      <c r="V200" s="3"/>
      <c r="W200" s="3"/>
      <c r="X200" s="3"/>
      <c r="Y200" s="3"/>
      <c r="Z200" s="3"/>
      <c r="AA200" s="3"/>
      <c r="AB200" s="3"/>
      <c r="AC200" s="3"/>
      <c r="AD200" s="3"/>
      <c r="AE200" s="3"/>
    </row>
    <row r="201" spans="1:31" ht="156" x14ac:dyDescent="0.3">
      <c r="A201" s="27"/>
      <c r="B201" s="49">
        <f>IF(I201&lt;&gt;"",1+MAX(A$1:$B200),"")</f>
        <v>119</v>
      </c>
      <c r="C201" s="51" t="s">
        <v>189</v>
      </c>
      <c r="D201" s="51"/>
      <c r="E201" s="181" t="s">
        <v>192</v>
      </c>
      <c r="F201" s="177">
        <v>1</v>
      </c>
      <c r="G201" s="61">
        <v>0</v>
      </c>
      <c r="H201" s="62">
        <f t="shared" ref="H201:H210" si="152">(1+G201)*F201</f>
        <v>1</v>
      </c>
      <c r="I201" s="53" t="s">
        <v>28</v>
      </c>
      <c r="J201" s="56">
        <v>425</v>
      </c>
      <c r="K201" s="56">
        <v>520</v>
      </c>
      <c r="L201" s="57">
        <f t="shared" si="149"/>
        <v>425</v>
      </c>
      <c r="M201" s="57">
        <f t="shared" si="150"/>
        <v>520</v>
      </c>
      <c r="N201" s="58">
        <f t="shared" si="151"/>
        <v>945</v>
      </c>
      <c r="P201" s="2"/>
    </row>
    <row r="202" spans="1:31" ht="409.6" x14ac:dyDescent="0.3">
      <c r="A202" s="27"/>
      <c r="B202" s="49">
        <f>IF(I202&lt;&gt;"",1+MAX(A$1:$B201),"")</f>
        <v>120</v>
      </c>
      <c r="C202" s="51" t="s">
        <v>189</v>
      </c>
      <c r="D202" s="51"/>
      <c r="E202" s="181" t="s">
        <v>193</v>
      </c>
      <c r="F202" s="177">
        <v>1</v>
      </c>
      <c r="G202" s="61">
        <v>0</v>
      </c>
      <c r="H202" s="62">
        <f t="shared" si="152"/>
        <v>1</v>
      </c>
      <c r="I202" s="53" t="s">
        <v>28</v>
      </c>
      <c r="J202" s="56">
        <v>650</v>
      </c>
      <c r="K202" s="56">
        <v>1350</v>
      </c>
      <c r="L202" s="57">
        <f t="shared" si="149"/>
        <v>650</v>
      </c>
      <c r="M202" s="57">
        <f t="shared" si="150"/>
        <v>1350</v>
      </c>
      <c r="N202" s="58">
        <f t="shared" si="151"/>
        <v>2000</v>
      </c>
      <c r="P202" s="2"/>
    </row>
    <row r="203" spans="1:31" ht="218.4" x14ac:dyDescent="0.3">
      <c r="A203" s="27"/>
      <c r="B203" s="49">
        <f>IF(I203&lt;&gt;"",1+MAX(A$1:$B202),"")</f>
        <v>121</v>
      </c>
      <c r="C203" s="51" t="s">
        <v>189</v>
      </c>
      <c r="D203" s="51"/>
      <c r="E203" s="181" t="s">
        <v>194</v>
      </c>
      <c r="F203" s="177">
        <v>1</v>
      </c>
      <c r="G203" s="61">
        <v>0</v>
      </c>
      <c r="H203" s="62">
        <f t="shared" si="152"/>
        <v>1</v>
      </c>
      <c r="I203" s="53" t="s">
        <v>28</v>
      </c>
      <c r="J203" s="56">
        <v>325</v>
      </c>
      <c r="K203" s="56">
        <v>285</v>
      </c>
      <c r="L203" s="57">
        <f t="shared" si="149"/>
        <v>325</v>
      </c>
      <c r="M203" s="57">
        <f t="shared" si="150"/>
        <v>285</v>
      </c>
      <c r="N203" s="58">
        <f t="shared" si="151"/>
        <v>610</v>
      </c>
      <c r="P203" s="2"/>
    </row>
    <row r="204" spans="1:31" ht="187.2" x14ac:dyDescent="0.3">
      <c r="A204" s="27"/>
      <c r="B204" s="49">
        <f>IF(I204&lt;&gt;"",1+MAX(A$1:$B203),"")</f>
        <v>122</v>
      </c>
      <c r="C204" s="51" t="s">
        <v>189</v>
      </c>
      <c r="D204" s="51"/>
      <c r="E204" s="181" t="s">
        <v>195</v>
      </c>
      <c r="F204" s="177">
        <v>1</v>
      </c>
      <c r="G204" s="61">
        <v>0</v>
      </c>
      <c r="H204" s="62">
        <f t="shared" si="152"/>
        <v>1</v>
      </c>
      <c r="I204" s="53" t="s">
        <v>28</v>
      </c>
      <c r="J204" s="56">
        <v>550</v>
      </c>
      <c r="K204" s="56">
        <v>385</v>
      </c>
      <c r="L204" s="57">
        <f t="shared" si="149"/>
        <v>550</v>
      </c>
      <c r="M204" s="57">
        <f t="shared" si="150"/>
        <v>385</v>
      </c>
      <c r="N204" s="58">
        <f t="shared" si="151"/>
        <v>935</v>
      </c>
      <c r="P204" s="2"/>
    </row>
    <row r="205" spans="1:31" ht="124.8" x14ac:dyDescent="0.3">
      <c r="A205" s="27"/>
      <c r="B205" s="49">
        <f>IF(I205&lt;&gt;"",1+MAX(A$1:$B204),"")</f>
        <v>123</v>
      </c>
      <c r="C205" s="51" t="s">
        <v>189</v>
      </c>
      <c r="D205" s="51"/>
      <c r="E205" s="181" t="s">
        <v>196</v>
      </c>
      <c r="F205" s="177">
        <v>1</v>
      </c>
      <c r="G205" s="61">
        <v>0</v>
      </c>
      <c r="H205" s="62">
        <f t="shared" si="152"/>
        <v>1</v>
      </c>
      <c r="I205" s="53" t="s">
        <v>28</v>
      </c>
      <c r="J205" s="56">
        <v>450</v>
      </c>
      <c r="K205" s="56">
        <v>685</v>
      </c>
      <c r="L205" s="57">
        <f t="shared" si="149"/>
        <v>450</v>
      </c>
      <c r="M205" s="57">
        <f t="shared" si="150"/>
        <v>685</v>
      </c>
      <c r="N205" s="58">
        <f t="shared" si="151"/>
        <v>1135</v>
      </c>
      <c r="P205" s="2"/>
    </row>
    <row r="206" spans="1:31" ht="78" x14ac:dyDescent="0.3">
      <c r="A206" s="27"/>
      <c r="B206" s="49">
        <f>IF(I206&lt;&gt;"",1+MAX(A$1:$B205),"")</f>
        <v>124</v>
      </c>
      <c r="C206" s="51" t="s">
        <v>189</v>
      </c>
      <c r="D206" s="51"/>
      <c r="E206" s="181" t="s">
        <v>197</v>
      </c>
      <c r="F206" s="177">
        <v>1</v>
      </c>
      <c r="G206" s="61">
        <v>0</v>
      </c>
      <c r="H206" s="62">
        <f t="shared" si="152"/>
        <v>1</v>
      </c>
      <c r="I206" s="53" t="s">
        <v>28</v>
      </c>
      <c r="J206" s="56">
        <v>650</v>
      </c>
      <c r="K206" s="56">
        <v>2650</v>
      </c>
      <c r="L206" s="57">
        <f t="shared" si="149"/>
        <v>650</v>
      </c>
      <c r="M206" s="57">
        <f t="shared" si="150"/>
        <v>2650</v>
      </c>
      <c r="N206" s="58">
        <f t="shared" si="151"/>
        <v>3300</v>
      </c>
      <c r="P206" s="2"/>
    </row>
    <row r="207" spans="1:31" ht="46.8" x14ac:dyDescent="0.3">
      <c r="A207" s="27"/>
      <c r="B207" s="49">
        <f>IF(I207&lt;&gt;"",1+MAX(A$1:$B206),"")</f>
        <v>125</v>
      </c>
      <c r="C207" s="51" t="s">
        <v>189</v>
      </c>
      <c r="D207" s="51"/>
      <c r="E207" s="181" t="s">
        <v>198</v>
      </c>
      <c r="F207" s="177">
        <v>1</v>
      </c>
      <c r="G207" s="61">
        <v>0</v>
      </c>
      <c r="H207" s="62">
        <f t="shared" si="152"/>
        <v>1</v>
      </c>
      <c r="I207" s="53" t="s">
        <v>28</v>
      </c>
      <c r="J207" s="56">
        <v>425</v>
      </c>
      <c r="K207" s="56">
        <v>575</v>
      </c>
      <c r="L207" s="57">
        <f t="shared" si="149"/>
        <v>425</v>
      </c>
      <c r="M207" s="57">
        <f t="shared" si="150"/>
        <v>575</v>
      </c>
      <c r="N207" s="58">
        <f t="shared" si="151"/>
        <v>1000</v>
      </c>
      <c r="P207" s="2"/>
    </row>
    <row r="208" spans="1:31" x14ac:dyDescent="0.3">
      <c r="A208" s="27"/>
      <c r="B208" s="49">
        <f>IF(I208&lt;&gt;"",1+MAX(A$1:$B207),"")</f>
        <v>126</v>
      </c>
      <c r="C208" s="51" t="s">
        <v>190</v>
      </c>
      <c r="D208" s="51"/>
      <c r="E208" s="180" t="s">
        <v>165</v>
      </c>
      <c r="F208" s="177">
        <v>1</v>
      </c>
      <c r="G208" s="61">
        <v>0</v>
      </c>
      <c r="H208" s="62">
        <f t="shared" si="152"/>
        <v>1</v>
      </c>
      <c r="I208" s="53" t="s">
        <v>28</v>
      </c>
      <c r="J208" s="56">
        <v>275</v>
      </c>
      <c r="K208" s="56">
        <v>450</v>
      </c>
      <c r="L208" s="57">
        <f t="shared" si="149"/>
        <v>275</v>
      </c>
      <c r="M208" s="57">
        <f t="shared" si="150"/>
        <v>450</v>
      </c>
      <c r="N208" s="58">
        <f t="shared" si="151"/>
        <v>725</v>
      </c>
      <c r="P208" s="2"/>
    </row>
    <row r="209" spans="1:31" x14ac:dyDescent="0.3">
      <c r="A209" s="27"/>
      <c r="B209" s="49">
        <f>IF(I209&lt;&gt;"",1+MAX(A$1:$B208),"")</f>
        <v>127</v>
      </c>
      <c r="C209" s="51" t="s">
        <v>190</v>
      </c>
      <c r="D209" s="51"/>
      <c r="E209" s="174" t="s">
        <v>166</v>
      </c>
      <c r="F209" s="177">
        <v>2</v>
      </c>
      <c r="G209" s="61">
        <v>0</v>
      </c>
      <c r="H209" s="62">
        <f t="shared" si="152"/>
        <v>2</v>
      </c>
      <c r="I209" s="53" t="s">
        <v>28</v>
      </c>
      <c r="J209" s="56">
        <v>95</v>
      </c>
      <c r="K209" s="56">
        <v>65</v>
      </c>
      <c r="L209" s="57">
        <f t="shared" si="149"/>
        <v>190</v>
      </c>
      <c r="M209" s="57">
        <f t="shared" si="150"/>
        <v>130</v>
      </c>
      <c r="N209" s="58">
        <f t="shared" si="151"/>
        <v>320</v>
      </c>
      <c r="P209" s="2"/>
    </row>
    <row r="210" spans="1:31" x14ac:dyDescent="0.3">
      <c r="A210" s="27"/>
      <c r="B210" s="49">
        <f>IF(I210&lt;&gt;"",1+MAX(A$1:$B209),"")</f>
        <v>128</v>
      </c>
      <c r="C210" s="51" t="s">
        <v>189</v>
      </c>
      <c r="D210" s="51"/>
      <c r="E210" s="174" t="s">
        <v>167</v>
      </c>
      <c r="F210" s="177">
        <v>3</v>
      </c>
      <c r="G210" s="61">
        <v>0</v>
      </c>
      <c r="H210" s="62">
        <f t="shared" si="152"/>
        <v>3</v>
      </c>
      <c r="I210" s="53" t="s">
        <v>28</v>
      </c>
      <c r="J210" s="56">
        <v>65</v>
      </c>
      <c r="K210" s="56">
        <v>45</v>
      </c>
      <c r="L210" s="57">
        <f t="shared" si="149"/>
        <v>195</v>
      </c>
      <c r="M210" s="57">
        <f t="shared" si="150"/>
        <v>135</v>
      </c>
      <c r="N210" s="58">
        <f t="shared" si="151"/>
        <v>330</v>
      </c>
      <c r="P210" s="2"/>
    </row>
    <row r="211" spans="1:31" x14ac:dyDescent="0.3">
      <c r="A211" s="27"/>
      <c r="B211" s="49" t="str">
        <f>IF(I211&lt;&gt;"",1+MAX(A$1:$B210),"")</f>
        <v/>
      </c>
      <c r="C211" s="51"/>
      <c r="D211" s="51"/>
      <c r="E211" s="174"/>
      <c r="F211" s="60"/>
      <c r="G211" s="61"/>
      <c r="H211" s="62"/>
      <c r="I211" s="53"/>
      <c r="J211" s="56"/>
      <c r="K211" s="56"/>
      <c r="L211" s="57"/>
      <c r="M211" s="57"/>
      <c r="N211" s="58"/>
      <c r="P211" s="2"/>
    </row>
    <row r="212" spans="1:31" x14ac:dyDescent="0.3">
      <c r="A212" s="27"/>
      <c r="B212" s="49" t="str">
        <f>IF(I212&lt;&gt;"",1+MAX(A$1:$B211),"")</f>
        <v/>
      </c>
      <c r="C212" s="51"/>
      <c r="D212" s="51"/>
      <c r="E212" s="74" t="s">
        <v>58</v>
      </c>
      <c r="F212" s="86"/>
      <c r="G212" s="61"/>
      <c r="H212" s="62"/>
      <c r="I212" s="53"/>
      <c r="J212" s="56"/>
      <c r="K212" s="56"/>
      <c r="L212" s="57" t="str">
        <f t="shared" si="149"/>
        <v/>
      </c>
      <c r="M212" s="57" t="str">
        <f t="shared" si="150"/>
        <v/>
      </c>
      <c r="N212" s="58" t="str">
        <f t="shared" si="151"/>
        <v/>
      </c>
      <c r="P212" s="2"/>
    </row>
    <row r="213" spans="1:31" x14ac:dyDescent="0.3">
      <c r="A213" s="27"/>
      <c r="B213" s="49">
        <f>IF(I213&lt;&gt;"",1+MAX(A$1:$B212),"")</f>
        <v>129</v>
      </c>
      <c r="C213" s="51" t="s">
        <v>191</v>
      </c>
      <c r="D213" s="51"/>
      <c r="E213" s="175" t="s">
        <v>62</v>
      </c>
      <c r="F213" s="179">
        <v>42.26</v>
      </c>
      <c r="G213" s="61">
        <v>0.1</v>
      </c>
      <c r="H213" s="62">
        <f t="shared" ref="H213:H215" si="153">(1+G213)*F213</f>
        <v>46.486000000000004</v>
      </c>
      <c r="I213" s="53" t="s">
        <v>49</v>
      </c>
      <c r="J213" s="56">
        <v>16</v>
      </c>
      <c r="K213" s="56">
        <v>7.5</v>
      </c>
      <c r="L213" s="57">
        <f t="shared" si="149"/>
        <v>743.77600000000007</v>
      </c>
      <c r="M213" s="57">
        <f t="shared" si="150"/>
        <v>348.64500000000004</v>
      </c>
      <c r="N213" s="58">
        <f t="shared" si="151"/>
        <v>1092.421</v>
      </c>
      <c r="P213" s="2"/>
    </row>
    <row r="214" spans="1:31" x14ac:dyDescent="0.3">
      <c r="A214" s="27"/>
      <c r="B214" s="49">
        <f>IF(I214&lt;&gt;"",1+MAX(A$1:$B213),"")</f>
        <v>130</v>
      </c>
      <c r="C214" s="51" t="s">
        <v>191</v>
      </c>
      <c r="D214" s="51"/>
      <c r="E214" s="175" t="s">
        <v>63</v>
      </c>
      <c r="F214" s="179">
        <v>39.51</v>
      </c>
      <c r="G214" s="61">
        <v>0.1</v>
      </c>
      <c r="H214" s="62">
        <f t="shared" si="153"/>
        <v>43.460999999999999</v>
      </c>
      <c r="I214" s="53" t="s">
        <v>49</v>
      </c>
      <c r="J214" s="56">
        <v>18</v>
      </c>
      <c r="K214" s="56">
        <v>10.5</v>
      </c>
      <c r="L214" s="57">
        <f t="shared" si="149"/>
        <v>782.298</v>
      </c>
      <c r="M214" s="57">
        <f t="shared" si="150"/>
        <v>456.34049999999996</v>
      </c>
      <c r="N214" s="58">
        <f t="shared" si="151"/>
        <v>1238.6385</v>
      </c>
      <c r="P214" s="2"/>
    </row>
    <row r="215" spans="1:31" x14ac:dyDescent="0.3">
      <c r="A215" s="27"/>
      <c r="B215" s="49">
        <f>IF(I215&lt;&gt;"",1+MAX(A$1:$B214),"")</f>
        <v>131</v>
      </c>
      <c r="C215" s="51" t="s">
        <v>191</v>
      </c>
      <c r="D215" s="51"/>
      <c r="E215" s="175" t="s">
        <v>168</v>
      </c>
      <c r="F215" s="179">
        <v>11.85</v>
      </c>
      <c r="G215" s="61">
        <v>0.1</v>
      </c>
      <c r="H215" s="62">
        <f t="shared" si="153"/>
        <v>13.035</v>
      </c>
      <c r="I215" s="53" t="s">
        <v>49</v>
      </c>
      <c r="J215" s="56">
        <v>18</v>
      </c>
      <c r="K215" s="56">
        <v>9.5</v>
      </c>
      <c r="L215" s="57">
        <f t="shared" si="149"/>
        <v>234.63</v>
      </c>
      <c r="M215" s="57">
        <f t="shared" si="150"/>
        <v>123.8325</v>
      </c>
      <c r="N215" s="58">
        <f t="shared" si="151"/>
        <v>358.46249999999998</v>
      </c>
      <c r="P215" s="2"/>
    </row>
    <row r="216" spans="1:31" x14ac:dyDescent="0.3">
      <c r="A216" s="27"/>
      <c r="B216" s="49" t="str">
        <f>IF(I216&lt;&gt;"",1+MAX(A$1:$B215),"")</f>
        <v/>
      </c>
      <c r="C216" s="51"/>
      <c r="D216" s="51"/>
      <c r="E216" s="175"/>
      <c r="F216" s="60"/>
      <c r="G216" s="61"/>
      <c r="H216" s="62"/>
      <c r="I216" s="53"/>
      <c r="J216" s="56"/>
      <c r="K216" s="56"/>
      <c r="L216" s="57"/>
      <c r="M216" s="57"/>
      <c r="N216" s="58"/>
      <c r="P216" s="2"/>
    </row>
    <row r="217" spans="1:31" x14ac:dyDescent="0.3">
      <c r="A217" s="27"/>
      <c r="B217" s="49" t="str">
        <f>IF(I217&lt;&gt;"",1+MAX(A$1:$B216),"")</f>
        <v/>
      </c>
      <c r="C217" s="51"/>
      <c r="D217" s="51"/>
      <c r="E217" s="74" t="s">
        <v>53</v>
      </c>
      <c r="F217" s="86"/>
      <c r="G217" s="61"/>
      <c r="H217" s="62"/>
      <c r="I217" s="53"/>
      <c r="J217" s="56" t="s">
        <v>27</v>
      </c>
      <c r="K217" s="56" t="s">
        <v>27</v>
      </c>
      <c r="L217" s="57" t="str">
        <f t="shared" si="149"/>
        <v/>
      </c>
      <c r="M217" s="57" t="str">
        <f t="shared" si="150"/>
        <v/>
      </c>
      <c r="N217" s="58" t="str">
        <f t="shared" si="151"/>
        <v/>
      </c>
      <c r="P217" s="2"/>
    </row>
    <row r="218" spans="1:31" x14ac:dyDescent="0.3">
      <c r="A218" s="27"/>
      <c r="B218" s="49">
        <f>IF(I218&lt;&gt;"",1+MAX(A$1:$B217),"")</f>
        <v>132</v>
      </c>
      <c r="C218" s="51" t="s">
        <v>191</v>
      </c>
      <c r="D218" s="51"/>
      <c r="E218" s="176" t="s">
        <v>169</v>
      </c>
      <c r="F218" s="178">
        <v>17.21</v>
      </c>
      <c r="G218" s="61">
        <v>0.1</v>
      </c>
      <c r="H218" s="62">
        <f t="shared" ref="H218" si="154">(1+G218)*F218</f>
        <v>18.931000000000001</v>
      </c>
      <c r="I218" s="53" t="s">
        <v>49</v>
      </c>
      <c r="J218" s="56">
        <v>38</v>
      </c>
      <c r="K218" s="56">
        <v>28</v>
      </c>
      <c r="L218" s="57">
        <f t="shared" si="149"/>
        <v>719.37800000000004</v>
      </c>
      <c r="M218" s="57">
        <f t="shared" si="150"/>
        <v>530.06799999999998</v>
      </c>
      <c r="N218" s="58">
        <f t="shared" si="151"/>
        <v>1249.4459999999999</v>
      </c>
      <c r="P218" s="2"/>
    </row>
    <row r="219" spans="1:31" x14ac:dyDescent="0.3">
      <c r="A219" s="27"/>
      <c r="B219" s="49">
        <f>IF(I219&lt;&gt;"",1+MAX(A$1:$B218),"")</f>
        <v>133</v>
      </c>
      <c r="C219" s="51" t="s">
        <v>191</v>
      </c>
      <c r="D219" s="51"/>
      <c r="E219" s="176" t="s">
        <v>170</v>
      </c>
      <c r="F219" s="178">
        <v>20.64</v>
      </c>
      <c r="G219" s="61">
        <v>0.1</v>
      </c>
      <c r="H219" s="62">
        <f t="shared" ref="H219:H222" si="155">(1+G219)*F219</f>
        <v>22.704000000000004</v>
      </c>
      <c r="I219" s="53" t="s">
        <v>49</v>
      </c>
      <c r="J219" s="56">
        <v>28</v>
      </c>
      <c r="K219" s="56">
        <v>15</v>
      </c>
      <c r="L219" s="57">
        <f t="shared" ref="L219:L222" si="156">IF(I219&lt;&gt;"",H219*J219,"")</f>
        <v>635.7120000000001</v>
      </c>
      <c r="M219" s="57">
        <f t="shared" ref="M219:M222" si="157">IF(I219&lt;&gt;"",H219*K219,"")</f>
        <v>340.56000000000006</v>
      </c>
      <c r="N219" s="58">
        <f t="shared" ref="N219:N222" si="158">IF(I219&lt;&gt;"",L219+M219,"")</f>
        <v>976.27200000000016</v>
      </c>
      <c r="P219" s="2"/>
    </row>
    <row r="220" spans="1:31" x14ac:dyDescent="0.3">
      <c r="A220" s="27"/>
      <c r="B220" s="49">
        <f>IF(I220&lt;&gt;"",1+MAX(A$1:$B219),"")</f>
        <v>134</v>
      </c>
      <c r="C220" s="51" t="s">
        <v>191</v>
      </c>
      <c r="D220" s="51"/>
      <c r="E220" s="176" t="s">
        <v>171</v>
      </c>
      <c r="F220" s="178">
        <v>1.2</v>
      </c>
      <c r="G220" s="61">
        <v>0.1</v>
      </c>
      <c r="H220" s="62">
        <f t="shared" si="155"/>
        <v>1.32</v>
      </c>
      <c r="I220" s="53" t="s">
        <v>49</v>
      </c>
      <c r="J220" s="56">
        <v>33</v>
      </c>
      <c r="K220" s="56">
        <v>21</v>
      </c>
      <c r="L220" s="57">
        <f t="shared" si="156"/>
        <v>43.56</v>
      </c>
      <c r="M220" s="57">
        <f t="shared" si="157"/>
        <v>27.720000000000002</v>
      </c>
      <c r="N220" s="58">
        <f t="shared" si="158"/>
        <v>71.28</v>
      </c>
      <c r="P220" s="2"/>
    </row>
    <row r="221" spans="1:31" x14ac:dyDescent="0.3">
      <c r="A221" s="27"/>
      <c r="B221" s="49">
        <f>IF(I221&lt;&gt;"",1+MAX(A$1:$B220),"")</f>
        <v>135</v>
      </c>
      <c r="C221" s="51" t="s">
        <v>191</v>
      </c>
      <c r="D221" s="51"/>
      <c r="E221" s="176" t="s">
        <v>172</v>
      </c>
      <c r="F221" s="178">
        <v>24.01</v>
      </c>
      <c r="G221" s="61">
        <v>0.1</v>
      </c>
      <c r="H221" s="62">
        <f t="shared" si="155"/>
        <v>26.411000000000005</v>
      </c>
      <c r="I221" s="53" t="s">
        <v>49</v>
      </c>
      <c r="J221" s="56">
        <v>22</v>
      </c>
      <c r="K221" s="56">
        <v>9</v>
      </c>
      <c r="L221" s="57">
        <f t="shared" si="156"/>
        <v>581.04200000000014</v>
      </c>
      <c r="M221" s="57">
        <f t="shared" si="157"/>
        <v>237.69900000000004</v>
      </c>
      <c r="N221" s="58">
        <f t="shared" si="158"/>
        <v>818.74100000000021</v>
      </c>
      <c r="P221" s="2"/>
    </row>
    <row r="222" spans="1:31" x14ac:dyDescent="0.3">
      <c r="A222" s="27"/>
      <c r="B222" s="49">
        <f>IF(I222&lt;&gt;"",1+MAX(A$1:$B221),"")</f>
        <v>136</v>
      </c>
      <c r="C222" s="51" t="s">
        <v>191</v>
      </c>
      <c r="D222" s="51"/>
      <c r="E222" s="176" t="s">
        <v>173</v>
      </c>
      <c r="F222" s="178">
        <v>32.22</v>
      </c>
      <c r="G222" s="61">
        <v>0.1</v>
      </c>
      <c r="H222" s="62">
        <f t="shared" si="155"/>
        <v>35.442</v>
      </c>
      <c r="I222" s="53" t="s">
        <v>49</v>
      </c>
      <c r="J222" s="56">
        <v>24</v>
      </c>
      <c r="K222" s="56">
        <v>11</v>
      </c>
      <c r="L222" s="57">
        <f t="shared" si="156"/>
        <v>850.60799999999995</v>
      </c>
      <c r="M222" s="57">
        <f t="shared" si="157"/>
        <v>389.86200000000002</v>
      </c>
      <c r="N222" s="58">
        <f t="shared" si="158"/>
        <v>1240.47</v>
      </c>
      <c r="P222" s="2"/>
    </row>
    <row r="223" spans="1:31" x14ac:dyDescent="0.3">
      <c r="A223" s="27"/>
      <c r="B223" s="49" t="str">
        <f>IF(I223&lt;&gt;"",1+MAX(A$1:$B222),"")</f>
        <v/>
      </c>
      <c r="C223" s="51"/>
      <c r="D223" s="51"/>
      <c r="E223" s="90"/>
      <c r="F223" s="84"/>
      <c r="G223" s="61"/>
      <c r="H223" s="62"/>
      <c r="I223" s="53"/>
      <c r="J223" s="56"/>
      <c r="K223" s="56"/>
      <c r="L223" s="57" t="str">
        <f t="shared" si="149"/>
        <v/>
      </c>
      <c r="M223" s="57" t="str">
        <f t="shared" si="150"/>
        <v/>
      </c>
      <c r="N223" s="58" t="str">
        <f t="shared" si="151"/>
        <v/>
      </c>
      <c r="P223" s="2"/>
    </row>
    <row r="224" spans="1:31" x14ac:dyDescent="0.3">
      <c r="A224" s="18"/>
      <c r="B224" s="49" t="str">
        <f>IF(I224&lt;&gt;"",1+MAX(A$1:$B223),"")</f>
        <v/>
      </c>
      <c r="C224" s="50"/>
      <c r="D224" s="53"/>
      <c r="E224" s="63" t="s">
        <v>2</v>
      </c>
      <c r="F224" s="59"/>
      <c r="G224" s="59"/>
      <c r="H224" s="55"/>
      <c r="I224" s="59"/>
      <c r="J224" s="79" t="s">
        <v>27</v>
      </c>
      <c r="K224" s="79" t="s">
        <v>27</v>
      </c>
      <c r="L224" s="65">
        <f>SUM(L200:L223)</f>
        <v>8726.0040000000008</v>
      </c>
      <c r="M224" s="65">
        <f>SUM(M200:M223)</f>
        <v>9619.726999999999</v>
      </c>
      <c r="N224" s="66">
        <f>SUM(N200:N223)</f>
        <v>18345.731000000003</v>
      </c>
      <c r="O224" s="4"/>
      <c r="P224" s="2"/>
      <c r="Q224" s="4"/>
      <c r="R224" s="4"/>
      <c r="S224" s="4"/>
      <c r="T224" s="4"/>
      <c r="U224" s="4"/>
      <c r="V224" s="4"/>
      <c r="W224" s="4"/>
      <c r="X224" s="4"/>
      <c r="Y224" s="4"/>
      <c r="Z224" s="4"/>
      <c r="AA224" s="4"/>
      <c r="AB224" s="4"/>
      <c r="AC224" s="4"/>
      <c r="AD224" s="4"/>
      <c r="AE224" s="4"/>
    </row>
    <row r="225" spans="1:31" x14ac:dyDescent="0.3">
      <c r="A225" s="18"/>
      <c r="B225" s="49" t="str">
        <f>IF(I225&lt;&gt;"",1+MAX(A$1:$B224),"")</f>
        <v/>
      </c>
      <c r="C225" s="50"/>
      <c r="D225" s="53"/>
      <c r="E225" s="63"/>
      <c r="F225" s="59"/>
      <c r="G225" s="59"/>
      <c r="H225" s="55"/>
      <c r="I225" s="59"/>
      <c r="J225" s="79"/>
      <c r="K225" s="79"/>
      <c r="L225" s="91"/>
      <c r="M225" s="91"/>
      <c r="N225" s="92"/>
      <c r="O225" s="4"/>
      <c r="P225" s="2"/>
      <c r="Q225" s="4"/>
      <c r="R225" s="4"/>
      <c r="S225" s="4"/>
      <c r="T225" s="4"/>
      <c r="U225" s="4"/>
      <c r="V225" s="4"/>
      <c r="W225" s="4"/>
      <c r="X225" s="4"/>
      <c r="Y225" s="4"/>
      <c r="Z225" s="4"/>
      <c r="AA225" s="4"/>
      <c r="AB225" s="4"/>
      <c r="AC225" s="4"/>
      <c r="AD225" s="4"/>
      <c r="AE225" s="4"/>
    </row>
    <row r="226" spans="1:31" x14ac:dyDescent="0.3">
      <c r="A226" s="27"/>
      <c r="B226" s="93" t="str">
        <f>IF(I226&lt;&gt;"",1+MAX(A$1:$B225),"")</f>
        <v/>
      </c>
      <c r="C226" s="94"/>
      <c r="D226" s="94"/>
      <c r="E226" s="95" t="s">
        <v>29</v>
      </c>
      <c r="F226" s="96"/>
      <c r="G226" s="96"/>
      <c r="H226" s="97"/>
      <c r="I226" s="98"/>
      <c r="J226" s="99"/>
      <c r="K226" s="99"/>
      <c r="L226" s="100">
        <f>SUM(L10:L224)/2</f>
        <v>90869.389430857176</v>
      </c>
      <c r="M226" s="100">
        <f>SUM(M10:M224)/2</f>
        <v>85845.44284019008</v>
      </c>
      <c r="N226" s="101">
        <f>SUM(N10:N224)/2</f>
        <v>176714.8322710472</v>
      </c>
    </row>
    <row r="227" spans="1:31" x14ac:dyDescent="0.3">
      <c r="A227" s="27"/>
      <c r="B227" s="102" t="str">
        <f>IF(I227&lt;&gt;"",1+MAX(A$1:$B224),"")</f>
        <v/>
      </c>
      <c r="C227" s="103"/>
      <c r="D227" s="103"/>
      <c r="E227" s="104" t="s">
        <v>34</v>
      </c>
      <c r="F227" s="105"/>
      <c r="G227" s="104"/>
      <c r="H227" s="105"/>
      <c r="I227" s="103"/>
      <c r="J227" s="106">
        <v>0.1</v>
      </c>
      <c r="K227" s="106"/>
      <c r="L227" s="106"/>
      <c r="M227" s="106"/>
      <c r="N227" s="107">
        <f>N226*J227</f>
        <v>17671.48322710472</v>
      </c>
    </row>
    <row r="228" spans="1:31" x14ac:dyDescent="0.3">
      <c r="A228" s="27"/>
      <c r="B228" s="102" t="str">
        <f>IF(I228&lt;&gt;"",1+MAX(A$1:$B224),"")</f>
        <v/>
      </c>
      <c r="C228" s="103"/>
      <c r="D228" s="103"/>
      <c r="E228" s="104" t="s">
        <v>35</v>
      </c>
      <c r="F228" s="105"/>
      <c r="G228" s="104"/>
      <c r="H228" s="105"/>
      <c r="I228" s="103"/>
      <c r="J228" s="106">
        <v>0.1</v>
      </c>
      <c r="K228" s="106"/>
      <c r="L228" s="106"/>
      <c r="M228" s="106"/>
      <c r="N228" s="107">
        <f>N226*J228</f>
        <v>17671.48322710472</v>
      </c>
    </row>
    <row r="229" spans="1:31" x14ac:dyDescent="0.3">
      <c r="A229" s="27"/>
      <c r="B229" s="102" t="str">
        <f>IF(I229&lt;&gt;"",1+MAX(A$1:$B224),"")</f>
        <v/>
      </c>
      <c r="C229" s="103"/>
      <c r="D229" s="103"/>
      <c r="E229" s="104" t="s">
        <v>36</v>
      </c>
      <c r="F229" s="105"/>
      <c r="G229" s="104"/>
      <c r="H229" s="105"/>
      <c r="I229" s="103"/>
      <c r="J229" s="106">
        <v>0.2</v>
      </c>
      <c r="K229" s="106"/>
      <c r="L229" s="106"/>
      <c r="M229" s="106"/>
      <c r="N229" s="107">
        <f>N226*J229</f>
        <v>35342.96645420944</v>
      </c>
    </row>
    <row r="230" spans="1:31" x14ac:dyDescent="0.3">
      <c r="A230" s="27"/>
      <c r="B230" s="102" t="str">
        <f>IF(I230&lt;&gt;"",1+MAX(A$1:$B225),"")</f>
        <v/>
      </c>
      <c r="C230" s="103"/>
      <c r="D230" s="103"/>
      <c r="E230" s="104" t="s">
        <v>37</v>
      </c>
      <c r="F230" s="105"/>
      <c r="G230" s="104"/>
      <c r="H230" s="105"/>
      <c r="I230" s="103"/>
      <c r="J230" s="106">
        <v>0.01</v>
      </c>
      <c r="K230" s="106"/>
      <c r="L230" s="106"/>
      <c r="M230" s="106"/>
      <c r="N230" s="107">
        <f>N226*J230</f>
        <v>1767.148322710472</v>
      </c>
    </row>
    <row r="231" spans="1:31" x14ac:dyDescent="0.3">
      <c r="A231" s="27"/>
      <c r="B231" s="102" t="str">
        <f>IF(I231&lt;&gt;"",1+MAX(A$1:$B226),"")</f>
        <v/>
      </c>
      <c r="C231" s="103"/>
      <c r="D231" s="103"/>
      <c r="E231" s="104" t="s">
        <v>38</v>
      </c>
      <c r="F231" s="105"/>
      <c r="G231" s="104"/>
      <c r="H231" s="105"/>
      <c r="I231" s="103"/>
      <c r="J231" s="106">
        <v>0.09</v>
      </c>
      <c r="K231" s="106"/>
      <c r="L231" s="106"/>
      <c r="M231" s="106"/>
      <c r="N231" s="107">
        <f>N226*J231</f>
        <v>15904.334904394247</v>
      </c>
    </row>
    <row r="232" spans="1:31" ht="16.2" thickBot="1" x14ac:dyDescent="0.35">
      <c r="A232" s="27"/>
      <c r="B232" s="108" t="str">
        <f>IF(I232&lt;&gt;"",1+MAX(A$1:$B231),"")</f>
        <v/>
      </c>
      <c r="C232" s="109"/>
      <c r="D232" s="110"/>
      <c r="E232" s="111" t="s">
        <v>30</v>
      </c>
      <c r="F232" s="112"/>
      <c r="G232" s="112"/>
      <c r="H232" s="113"/>
      <c r="I232" s="114"/>
      <c r="J232" s="115"/>
      <c r="K232" s="115"/>
      <c r="L232" s="115"/>
      <c r="M232" s="115"/>
      <c r="N232" s="116">
        <f>SUM(N226:N231)</f>
        <v>265072.24840657081</v>
      </c>
    </row>
    <row r="233" spans="1:31" x14ac:dyDescent="0.3">
      <c r="A233" s="27"/>
      <c r="B233" s="27"/>
      <c r="C233" s="117"/>
      <c r="D233" s="117"/>
      <c r="E233" s="118" t="s">
        <v>31</v>
      </c>
      <c r="F233" s="119"/>
      <c r="G233" s="119"/>
      <c r="H233" s="119"/>
      <c r="I233" s="119"/>
      <c r="J233" s="119"/>
      <c r="K233" s="119"/>
      <c r="L233" s="119"/>
      <c r="M233" s="119"/>
      <c r="N233" s="120"/>
    </row>
    <row r="234" spans="1:31" x14ac:dyDescent="0.3">
      <c r="A234" s="27"/>
      <c r="B234" s="27"/>
      <c r="C234" s="121"/>
      <c r="D234" s="122"/>
      <c r="E234" s="123" t="s">
        <v>32</v>
      </c>
      <c r="F234" s="119"/>
      <c r="G234" s="119"/>
      <c r="H234" s="119"/>
      <c r="I234" s="119"/>
      <c r="J234" s="119"/>
      <c r="K234" s="119"/>
      <c r="L234" s="119"/>
      <c r="M234" s="119"/>
      <c r="N234" s="120"/>
    </row>
    <row r="235" spans="1:31" x14ac:dyDescent="0.3">
      <c r="A235" s="27"/>
      <c r="B235" s="27"/>
      <c r="C235" s="121"/>
      <c r="D235" s="122"/>
      <c r="E235" s="123" t="s">
        <v>33</v>
      </c>
      <c r="F235" s="119"/>
      <c r="G235" s="119"/>
      <c r="H235" s="119"/>
      <c r="I235" s="119"/>
      <c r="J235" s="119"/>
      <c r="K235" s="119"/>
      <c r="L235" s="119"/>
      <c r="M235" s="119"/>
      <c r="N235" s="120"/>
    </row>
    <row r="236" spans="1:31" x14ac:dyDescent="0.3">
      <c r="A236" s="27"/>
      <c r="B236" s="27"/>
      <c r="C236" s="121"/>
      <c r="D236" s="122"/>
      <c r="E236" s="123"/>
      <c r="F236" s="119"/>
      <c r="G236" s="119"/>
      <c r="H236" s="119"/>
      <c r="I236" s="119"/>
      <c r="J236" s="119"/>
      <c r="K236" s="119"/>
      <c r="L236" s="119"/>
      <c r="M236" s="119"/>
      <c r="N236" s="120"/>
    </row>
    <row r="237" spans="1:31" ht="16.2" thickBot="1" x14ac:dyDescent="0.35">
      <c r="A237" s="124"/>
      <c r="B237" s="124"/>
      <c r="C237" s="125"/>
      <c r="D237" s="126"/>
      <c r="E237" s="127"/>
      <c r="F237" s="128"/>
      <c r="G237" s="128"/>
      <c r="H237" s="128"/>
      <c r="I237" s="128"/>
      <c r="J237" s="128"/>
      <c r="K237" s="128"/>
      <c r="L237" s="128"/>
      <c r="M237" s="128"/>
      <c r="N237" s="129"/>
    </row>
    <row r="238" spans="1:31" x14ac:dyDescent="0.3">
      <c r="N238" s="6"/>
    </row>
  </sheetData>
  <sheetProtection algorithmName="SHA-512" hashValue="1TpuwdYcJ3M4LL/SWLpyso7WcWiuk0eJjxxxkVh0gUH/fB5ZxOTvshcE7dVAN+1oJJweIFb1wMiMAHJD8TQnIA==" saltValue="oQXt/Xdgm/kpgD08wFrIcQ==" spinCount="100000" sheet="1" objects="1" scenarios="1"/>
  <sortState ref="E242:I248">
    <sortCondition ref="E242"/>
  </sortState>
  <mergeCells count="13">
    <mergeCell ref="B2:C7"/>
    <mergeCell ref="H2:L2"/>
    <mergeCell ref="M2:N2"/>
    <mergeCell ref="M4:N5"/>
    <mergeCell ref="M6:N7"/>
    <mergeCell ref="H4:L5"/>
    <mergeCell ref="H6:L7"/>
    <mergeCell ref="M3:N3"/>
    <mergeCell ref="H3:L3"/>
    <mergeCell ref="E3:G4"/>
    <mergeCell ref="D3:D4"/>
    <mergeCell ref="D5:D6"/>
    <mergeCell ref="E5:G6"/>
  </mergeCells>
  <phoneticPr fontId="8" type="noConversion"/>
  <pageMargins left="0.7" right="0.7" top="0.75" bottom="0.75" header="0" footer="0"/>
  <pageSetup scale="35" fitToHeight="0" orientation="portrait" r:id="rId1"/>
  <drawing r:id="rId2"/>
  <picture r:id="rIdPEwm"/>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32B4D9-610F-4DC7-A42E-5ECDF0323661}">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ESTIMATE</vt:lpstr>
      <vt:lpstr>ESTIMATE!Print_Area</vt:lpstr>
      <vt:lpstr>ESTIMATE!Print_Titles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Wajid</dc:creator>
  <cp:lastModifiedBy>m.s</cp:lastModifiedBy>
  <cp:lastPrinted>2024-11-11T15:24:30Z</cp:lastPrinted>
  <dcterms:created xsi:type="dcterms:W3CDTF">2020-10-24T09:59:59Z</dcterms:created>
  <dcterms:modified xsi:type="dcterms:W3CDTF">2026-10-14T13:32:35Z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S9Connected">
    <vt:bool>true</vt:bool>
  </property>
  <property fmtid="{D5CDD505-2E9C-101B-9397-08002B2CF9AE}" pid="3" name="PlanSwiftJobName">
    <vt:lpwstr/>
  </property>
  <property fmtid="{D5CDD505-2E9C-101B-9397-08002B2CF9AE}" pid="4" name="PlanSwiftJobGuid">
    <vt:lpwstr/>
  </property>
  <property fmtid="{D5CDD505-2E9C-101B-9397-08002B2CF9AE}" pid="5" name="LinkedDataId">
    <vt:lpwstr>{5432B4D9-610F-4DC7-A42E-5ECDF0323661}</vt:lpwstr>
  </property>
</Properties>
</file>